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خانم  بهره بر\"/>
    </mc:Choice>
  </mc:AlternateContent>
  <xr:revisionPtr revIDLastSave="0" documentId="13_ncr:1_{199B2A73-EF7B-4AF8-A4A0-E20A0C812536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1" hidden="1">'درآمد سپرده بانکی'!$A$7:$F$7</definedName>
    <definedName name="_xlnm._FilterDatabase" localSheetId="3" hidden="1">سپرده!$A$7:$J$7</definedName>
    <definedName name="_xlnm.Print_Area" localSheetId="1">' سهام و صندوق‌های سرمایه‌گذاری'!$A$1:$M$17</definedName>
    <definedName name="_xlnm.Print_Area" localSheetId="2">اوراق!$A$1:$S$11</definedName>
    <definedName name="_xlnm.Print_Area" localSheetId="11">'درآمد سپرده بانکی'!$A$1:$G$24</definedName>
    <definedName name="_xlnm.Print_Area" localSheetId="10">'درآمد سرمایه گذاری در اوراق بها'!$A$1:$I$24</definedName>
    <definedName name="_xlnm.Print_Area" localSheetId="9">'درآمد سرمایه گذاری در سهام و ص '!$A$1:$K$28</definedName>
    <definedName name="_xlnm.Print_Area" localSheetId="5">'درآمد سود سهام'!$A$1:$M$11</definedName>
    <definedName name="_xlnm.Print_Area" localSheetId="8">'درآمد ناشی از تغییر قیمت اوراق '!$A$1:$I$18</definedName>
    <definedName name="_xlnm.Print_Area" localSheetId="7">'درآمد ناشی ازفروش'!$A$1:$I$39</definedName>
    <definedName name="_xlnm.Print_Area" localSheetId="4">درآمدها!$A$1:$R$11</definedName>
    <definedName name="_xlnm.Print_Area" localSheetId="12">'سایر درآمدها'!$A$1:$C$10</definedName>
    <definedName name="_xlnm.Print_Area" localSheetId="3">سپرده!$A$1:$J$35</definedName>
    <definedName name="_xlnm.Print_Area" localSheetId="6">'سود اوراق بهادار و سپرده بانکی'!$A$1:$J$23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J13" i="5"/>
  <c r="I11" i="5"/>
  <c r="I27" i="5" s="1"/>
  <c r="E11" i="5"/>
  <c r="E27" i="5" s="1"/>
  <c r="H6" i="11" s="1"/>
  <c r="H10" i="11" s="1"/>
  <c r="H27" i="5"/>
  <c r="G27" i="5"/>
  <c r="D27" i="5"/>
  <c r="C27" i="5"/>
  <c r="I36" i="15"/>
  <c r="H36" i="15"/>
  <c r="G36" i="15"/>
  <c r="E36" i="15"/>
  <c r="D36" i="15"/>
  <c r="C36" i="15"/>
  <c r="C10" i="11"/>
  <c r="K20" i="5"/>
  <c r="K16" i="1"/>
  <c r="L16" i="1"/>
  <c r="C16" i="1"/>
  <c r="D16" i="1"/>
  <c r="F16" i="1"/>
  <c r="H16" i="1"/>
  <c r="H9" i="11"/>
  <c r="H8" i="11"/>
  <c r="H7" i="11"/>
  <c r="J15" i="5"/>
  <c r="J16" i="5"/>
  <c r="J17" i="5"/>
  <c r="J18" i="5"/>
  <c r="J19" i="5"/>
  <c r="J20" i="5"/>
  <c r="J21" i="5"/>
  <c r="J22" i="5"/>
  <c r="J23" i="5"/>
  <c r="J24" i="5"/>
  <c r="J25" i="5"/>
  <c r="J26" i="5"/>
  <c r="J12" i="5"/>
  <c r="J11" i="5"/>
  <c r="F13" i="7"/>
  <c r="F14" i="7"/>
  <c r="F15" i="7"/>
  <c r="F16" i="7"/>
  <c r="F17" i="7"/>
  <c r="F18" i="7"/>
  <c r="F19" i="7"/>
  <c r="F20" i="7"/>
  <c r="F21" i="7"/>
  <c r="F22" i="7"/>
  <c r="F12" i="7"/>
  <c r="E10" i="11"/>
  <c r="D10" i="1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8" i="2"/>
  <c r="M11" i="1"/>
  <c r="N10" i="3"/>
  <c r="J27" i="5" l="1"/>
  <c r="F12" i="5"/>
  <c r="F16" i="5"/>
  <c r="F20" i="5"/>
  <c r="F24" i="5"/>
  <c r="F17" i="5"/>
  <c r="F21" i="5"/>
  <c r="F25" i="5"/>
  <c r="F14" i="5"/>
  <c r="F18" i="5"/>
  <c r="F22" i="5"/>
  <c r="F26" i="5"/>
  <c r="F15" i="5"/>
  <c r="F19" i="5"/>
  <c r="F23" i="5"/>
  <c r="F11" i="5"/>
  <c r="F13" i="5"/>
  <c r="F27" i="5"/>
  <c r="K14" i="5"/>
  <c r="K25" i="5"/>
  <c r="K17" i="5"/>
  <c r="K24" i="5"/>
  <c r="K16" i="5"/>
  <c r="K21" i="5"/>
  <c r="K13" i="5"/>
  <c r="K12" i="5"/>
  <c r="K23" i="5"/>
  <c r="K19" i="5"/>
  <c r="K15" i="5"/>
  <c r="K11" i="5"/>
  <c r="K26" i="5"/>
  <c r="K22" i="5"/>
  <c r="K18" i="5"/>
  <c r="M12" i="1"/>
  <c r="M13" i="1"/>
  <c r="M14" i="1"/>
  <c r="M15" i="1"/>
  <c r="M16" i="1"/>
  <c r="K27" i="5" l="1"/>
</calcChain>
</file>

<file path=xl/sharedStrings.xml><?xml version="1.0" encoding="utf-8"?>
<sst xmlns="http://schemas.openxmlformats.org/spreadsheetml/2006/main" count="517" uniqueCount="191">
  <si>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</si>
  <si>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</si>
  <si>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</si>
  <si>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1403/08/30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</si>
  <si>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</si>
  <si>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</si>
  <si>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</si>
  <si>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1403/08/30</t>
  </si>
  <si>
    <t>1- سرمایه گذاری ها</t>
  </si>
  <si>
    <t>1-1-سرمایه‌گذاری در سهام و حق تقدم سهام وصندوق‌های سرمایه‌گذاری</t>
  </si>
  <si>
    <t>1403/08/01</t>
  </si>
  <si>
    <t>تغییرات طی دوره</t>
  </si>
  <si>
    <t>1403/08/30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</si>
  <si>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</si>
  <si>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</si>
  <si>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</si>
  <si>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</si>
  <si>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</si>
  <si>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</si>
  <si>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</si>
  <si>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</si>
  <si>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</si>
  <si>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</si>
  <si>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گروه توسعه هنر ایران (وهنر)</t>
  </si>
  <si>
    <t>سر. توس گستر (وتوس)</t>
  </si>
  <si>
    <t>بیمه میهن (میهن)</t>
  </si>
  <si>
    <t>مشترک نوین نگر آسیا (طلوع)</t>
  </si>
  <si>
    <t>نوع دوم کارا (کارا)</t>
  </si>
  <si>
    <t>گنجینه آینده روشن (صایند)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</si>
  <si>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</si>
  <si>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</si>
  <si>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</si>
  <si>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</si>
  <si>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</si>
  <si>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</si>
  <si>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</si>
  <si>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</si>
  <si>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</si>
  <si>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</si>
  <si>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</si>
  <si>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</si>
  <si>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</si>
  <si>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</si>
  <si>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اسنادخزانه-م1بودجه02-050325 (اخزا201)</t>
  </si>
  <si>
    <t>بلی</t>
  </si>
  <si>
    <t>1402/06/19</t>
  </si>
  <si>
    <t>1405/03/25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</si>
  <si>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</si>
  <si>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</si>
  <si>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</si>
  <si>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</si>
  <si>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</si>
  <si>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</si>
  <si>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</si>
  <si>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</si>
  <si>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</si>
  <si>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</si>
  <si>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</si>
  <si>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 صادرات - میهن 002</t>
  </si>
  <si>
    <t>0218320888002</t>
  </si>
  <si>
    <t>کوتاه مدت</t>
  </si>
  <si>
    <t>-</t>
  </si>
  <si>
    <t>میهن - صادرات 275004</t>
  </si>
  <si>
    <t>0406894275004</t>
  </si>
  <si>
    <t>سپرده سرمایه‌گذاری</t>
  </si>
  <si>
    <t>کوتاه مدت8901-810</t>
  </si>
  <si>
    <t>864381038818901</t>
  </si>
  <si>
    <t>کوتاه مدت صادرات - وهنر 003</t>
  </si>
  <si>
    <t>0218331079003</t>
  </si>
  <si>
    <t>وهنر - صادرات 691004</t>
  </si>
  <si>
    <t>0406962691004</t>
  </si>
  <si>
    <t xml:space="preserve">میهن - صادرات 280008 </t>
  </si>
  <si>
    <t>0406894280008</t>
  </si>
  <si>
    <t>وهنر - صادرات 676006</t>
  </si>
  <si>
    <t>0406962676006</t>
  </si>
  <si>
    <t>وهنر - صادرات 682008</t>
  </si>
  <si>
    <t>0406962682008</t>
  </si>
  <si>
    <t>جاری میهن-سامان 18905-40</t>
  </si>
  <si>
    <t>8644038818905</t>
  </si>
  <si>
    <t>جاری</t>
  </si>
  <si>
    <t>میهن - صادرات 270003</t>
  </si>
  <si>
    <t>0406894270003</t>
  </si>
  <si>
    <t>وهنر - صادرات 698001</t>
  </si>
  <si>
    <t>0406962698001</t>
  </si>
  <si>
    <t>میهن - صادرات 266008</t>
  </si>
  <si>
    <t>0406894266008</t>
  </si>
  <si>
    <t>جاری صایند - سامان 18906-40</t>
  </si>
  <si>
    <t>864-40-3881890-6</t>
  </si>
  <si>
    <t>ملی 7004</t>
  </si>
  <si>
    <t>0118215707004</t>
  </si>
  <si>
    <t xml:space="preserve">جاری وتوس - سامان 18902-40	</t>
  </si>
  <si>
    <t>864-40-3881890-2</t>
  </si>
  <si>
    <t>میهن - صادرات 081000</t>
  </si>
  <si>
    <t>0406894081000</t>
  </si>
  <si>
    <t>جاری صایند - آینده 0303846544000</t>
  </si>
  <si>
    <t>0303846544000</t>
  </si>
  <si>
    <t>کوتاه مدت صادرات - صایند 006</t>
  </si>
  <si>
    <t>0218295617006</t>
  </si>
  <si>
    <t>جاری  وهنر سامان 18904-40</t>
  </si>
  <si>
    <t>8644038818904</t>
  </si>
  <si>
    <t>ملی 1009</t>
  </si>
  <si>
    <t>0233006291009</t>
  </si>
  <si>
    <t>آینده 0101444929003</t>
  </si>
  <si>
    <t>0101444929003</t>
  </si>
  <si>
    <t>وهنر - صادرات 696005</t>
  </si>
  <si>
    <t>0406962696005</t>
  </si>
  <si>
    <t xml:space="preserve"> </t>
  </si>
  <si>
    <t xml:space="preserve">صورت وضعیت درآمدها </t>
  </si>
  <si>
    <t>برای ماه منتهی به  1403/08/30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</si>
  <si>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</si>
  <si>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</si>
  <si>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</si>
  <si>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</si>
  <si>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</si>
  <si>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</si>
  <si>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</si>
  <si>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</si>
  <si>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</si>
  <si>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</si>
  <si>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</si>
  <si>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</si>
  <si>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</si>
  <si>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</si>
  <si>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</si>
  <si>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1403/08/01 تا  1403/08/30</t>
  </si>
  <si>
    <t>از ابتدای سال مالی تا 1403/08/30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</si>
  <si>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</si>
  <si>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</si>
  <si>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</si>
  <si>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</si>
  <si>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</si>
  <si>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</si>
  <si>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1398/02/07</t>
  </si>
  <si>
    <t>1402/12/15</t>
  </si>
  <si>
    <t>تولیدی و صنعتی گوهرفام (شفام)</t>
  </si>
  <si>
    <t>1403/03/01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</si>
  <si>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</si>
  <si>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</si>
  <si>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</si>
  <si>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</si>
  <si>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1402/10/30</t>
  </si>
  <si>
    <t>1403/08/17</t>
  </si>
  <si>
    <t>1402/11/06</t>
  </si>
  <si>
    <t>1403/08/04</t>
  </si>
  <si>
    <t>1402/11/04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</si>
  <si>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</si>
  <si>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</si>
  <si>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</si>
  <si>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</si>
  <si>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سپر سرمایه بیدار (سپر)</t>
  </si>
  <si>
    <t>افرا نماد پایدار (افران)</t>
  </si>
  <si>
    <t>نوع دوم اعتبار (اعتبار)</t>
  </si>
  <si>
    <t>ص. س. اعتماد داریک (داریک)</t>
  </si>
  <si>
    <t>درآمد ثابت کیمیا (اونیکس)</t>
  </si>
  <si>
    <t>سرمایه گذاری لبخند فارابی (لبخند)</t>
  </si>
  <si>
    <t>توسعه افق رابین (رابین)</t>
  </si>
  <si>
    <t>سرمایه گذاری دریای آبی فیروزه (دریا)</t>
  </si>
  <si>
    <t>شاخص 30 شرکت بزرگ فیروزه (فیروزه)</t>
  </si>
  <si>
    <t>اسناد خزانه-م1بودجه01-040326 (اخزا101)</t>
  </si>
  <si>
    <t>اسناد خزانه-م3بودجه01-040520 (اخزا103)</t>
  </si>
  <si>
    <t>اسنادخزانه-م7بودجه01-040714 (اخزا107)</t>
  </si>
  <si>
    <t>اسنادخزانه-م3بودجه00-030418 (اخزا003)</t>
  </si>
  <si>
    <t>اسنادخزانه-م5بودجه00-030626 (اخزا005)</t>
  </si>
  <si>
    <t>اسنادخزانه-م5بودجه01-041015 (اخزا105)</t>
  </si>
  <si>
    <t>اسنادخزانه-م4بودجه01-040917 (اخزا104)</t>
  </si>
  <si>
    <t>اسنادخزانه-م6بودجه00-030723 (اخزا006)</t>
  </si>
  <si>
    <t>اسنادخزانه-م4بودجه00-030522 (اخزا004)</t>
  </si>
  <si>
    <t>اسناد خزانه-م8بودجه02-041211 (اخزا208)</t>
  </si>
  <si>
    <t>اسناد خزانه-م13بودجه02-051021 (اخزا213)</t>
  </si>
  <si>
    <t>اسنادخزانه-م10بودجه02-051112 (اخزا210)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</si>
  <si>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</si>
  <si>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</si>
  <si>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</si>
  <si>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</si>
  <si>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</si>
  <si>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</si>
  <si>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</si>
  <si>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</si>
  <si>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</si>
  <si>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</si>
  <si>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</si>
  <si>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</si>
  <si>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</si>
  <si>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</si>
  <si>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</si>
  <si>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</si>
  <si>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</si>
  <si>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</si>
  <si>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</si>
  <si>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</si>
  <si>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درامد حاصل از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</si>
</sst>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"/>
    <numFmt numFmtId="165" formatCode="#,##0.00;\(#,##0.00\);"/>
    <numFmt numFmtId="166" formatCode="#,##0.0000;\(#,##0.0000\);"/>
    <numFmt numFmtId="167" formatCode="0.000"/>
    <numFmt numFmtId="174" formatCode="_(* #,##0_);_(* \(#,##0\);_(* &quot;-&quot;??_);_(@_)"/>
  </numFmts>
  <fonts count="9">
    <font>
      <sz val="11"/>
      <color theme="1"/>
      <name val="B Nazanin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rgb="FF0062AC"/>
      <name val="B Nazanin"/>
      <charset val="178"/>
    </font>
    <font>
      <sz val="11"/>
      <color rgb="FF000000"/>
      <name val="B Nazanin"/>
      <charset val="178"/>
    </font>
    <font>
      <sz val="11"/>
      <color theme="1"/>
      <name val="B Nazanin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165" fontId="1" fillId="0" borderId="0" xfId="0" applyNumberFormat="1" applyFont="1" applyAlignment="1">
      <alignment horizontal="center" vertical="center" readingOrder="2"/>
    </xf>
    <xf numFmtId="164" fontId="1" fillId="0" borderId="0" xfId="0" applyNumberFormat="1" applyFont="1" applyAlignment="1">
      <alignment horizontal="center" vertical="center" readingOrder="2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readingOrder="2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readingOrder="2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readingOrder="1"/>
    </xf>
    <xf numFmtId="49" fontId="1" fillId="0" borderId="0" xfId="0" applyNumberFormat="1" applyFont="1" applyAlignment="1">
      <alignment horizontal="right" vertical="center" readingOrder="2"/>
    </xf>
    <xf numFmtId="0" fontId="6" fillId="0" borderId="0" xfId="0" applyFont="1" applyAlignment="1">
      <alignment vertical="center" readingOrder="2"/>
    </xf>
    <xf numFmtId="0" fontId="7" fillId="0" borderId="1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readingOrder="2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1"/>
    </xf>
    <xf numFmtId="165" fontId="7" fillId="0" borderId="0" xfId="0" applyNumberFormat="1" applyFont="1" applyAlignment="1">
      <alignment horizontal="center" vertical="center" readingOrder="2"/>
    </xf>
    <xf numFmtId="165" fontId="7" fillId="0" borderId="2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readingOrder="2"/>
    </xf>
    <xf numFmtId="0" fontId="1" fillId="0" borderId="6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 readingOrder="2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readingOrder="2"/>
    </xf>
    <xf numFmtId="165" fontId="7" fillId="0" borderId="0" xfId="0" applyNumberFormat="1" applyFont="1" applyFill="1" applyAlignment="1">
      <alignment horizontal="center" vertical="center" readingOrder="2"/>
    </xf>
    <xf numFmtId="0" fontId="1" fillId="0" borderId="0" xfId="0" applyFont="1" applyFill="1" applyAlignment="1">
      <alignment vertical="center"/>
    </xf>
    <xf numFmtId="174" fontId="1" fillId="0" borderId="0" xfId="1" applyNumberFormat="1" applyFont="1"/>
    <xf numFmtId="174" fontId="1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readingOrder="2"/>
    </xf>
    <xf numFmtId="0" fontId="7" fillId="0" borderId="0" xfId="0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3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readingOrder="2"/>
    </xf>
    <xf numFmtId="0" fontId="1" fillId="0" borderId="0" xfId="0" applyFont="1" applyFill="1"/>
  </cellXfs>
  <cellStyles count="2">
    <cellStyle name="Comma" xfId="1" builtinId="3"/>
    <cellStyle name="Normal" xfId="0" builtinId="0"/>
  </cellStyles>
  <dxfs count="152"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</font>
      <numFmt numFmtId="165" formatCode="#,##0.00;\(#,##0.00\)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  <numFmt numFmtId="165" formatCode="#,##0.00;\(#,##0.00\)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6" formatCode="#,##0.0000;\(#,##0.000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5</xdr:col>
      <xdr:colOff>457359</xdr:colOff>
      <xdr:row>12</xdr:row>
      <xdr:rowOff>5681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83741D-3594-4C20-9D7C-2C79617F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260841" y="833438"/>
          <a:ext cx="1828959" cy="1796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6" headerRowCount="0" headerRowDxfId="151" dataDxfId="150" totalsRowDxfId="149">
  <tableColumns count="13">
    <tableColumn id="1" xr3:uid="{00000000-0010-0000-0000-000001000000}" name="گروه توسعه هنر ایران (وهنر)" dataDxfId="148"/>
    <tableColumn id="2" xr3:uid="{00000000-0010-0000-0000-000002000000}" name="17611360" dataDxfId="147"/>
    <tableColumn id="3" xr3:uid="{00000000-0010-0000-0000-000003000000}" name="90665613970.0000" dataDxfId="146"/>
    <tableColumn id="4" xr3:uid="{00000000-0010-0000-0000-000004000000}" name="97492783532.0000" dataDxfId="145"/>
    <tableColumn id="5" xr3:uid="{00000000-0010-0000-0000-000005000000}" name="0" dataDxfId="144"/>
    <tableColumn id="6" xr3:uid="{00000000-0010-0000-0000-000006000000}" name="0.0000" dataDxfId="143"/>
    <tableColumn id="7" xr3:uid="{00000000-0010-0000-0000-000007000000}" name="Column7" dataDxfId="142"/>
    <tableColumn id="8" xr3:uid="{00000000-0010-0000-0000-000008000000}" name="Column8" dataDxfId="141"/>
    <tableColumn id="9" xr3:uid="{00000000-0010-0000-0000-000009000000}" name="Column9" dataDxfId="140"/>
    <tableColumn id="10" xr3:uid="{00000000-0010-0000-0000-00000A000000}" name="Column10" dataDxfId="139"/>
    <tableColumn id="11" xr3:uid="{00000000-0010-0000-0000-00000B000000}" name="Column11" dataDxfId="138"/>
    <tableColumn id="12" xr3:uid="{00000000-0010-0000-0000-00000C000000}" name="Column12" dataDxfId="137"/>
    <tableColumn id="13" xr3:uid="{00000000-0010-0000-0000-00000D000000}" name="0.00" dataDxfId="13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3" headerRowCount="0" headerRowDxfId="64" dataDxfId="62" totalsRowDxfId="63">
  <tableColumns count="9">
    <tableColumn id="1" xr3:uid="{00000000-0010-0000-0B00-000001000000}" name="اسنادخزانه-م10بودجه02-051112 (اخزا210)" dataDxfId="65"/>
    <tableColumn id="2" xr3:uid="{00000000-0010-0000-0B00-000002000000}" name="0" dataDxfId="24"/>
    <tableColumn id="3" xr3:uid="{00000000-0010-0000-0B00-000003000000}" name="Column3" dataDxfId="23"/>
    <tableColumn id="4" xr3:uid="{00000000-0010-0000-0B00-000004000000}" name="Column4" dataDxfId="22"/>
    <tableColumn id="5" xr3:uid="{00000000-0010-0000-0B00-000005000000}" name="Column5" dataDxfId="21"/>
    <tableColumn id="6" xr3:uid="{00000000-0010-0000-0B00-000006000000}" name="Column6" dataDxfId="20"/>
    <tableColumn id="7" xr3:uid="{00000000-0010-0000-0B00-000007000000}" name="Column7" dataDxfId="19"/>
    <tableColumn id="8" xr3:uid="{00000000-0010-0000-0B00-000008000000}" name="52393832.0000" dataDxfId="18"/>
    <tableColumn id="9" xr3:uid="{00000000-0010-0000-0B00-000009000000}" name="Column9" dataDxfId="1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:F23" headerRowCount="0" headerRowDxfId="93" dataDxfId="92" totalsRowDxfId="91">
  <tableColumns count="6">
    <tableColumn id="1" xr3:uid="{00000000-0010-0000-0D00-000001000000}" name="کوتاه مدت8901-810" dataDxfId="90"/>
    <tableColumn id="4" xr3:uid="{00000000-0010-0000-0D00-000004000000}" name="1148374.0000" dataDxfId="89"/>
    <tableColumn id="2" xr3:uid="{00000000-0010-0000-0D00-000002000000}" name="226548.0000" dataDxfId="88"/>
    <tableColumn id="3" xr3:uid="{00000000-0010-0000-0D00-000003000000}" name="0.81" dataDxfId="87"/>
    <tableColumn id="5" xr3:uid="{00000000-0010-0000-0D00-000005000000}" name="4.10" dataDxfId="86"/>
    <tableColumn id="6" xr3:uid="{3E3C4F15-7F00-41F2-AB88-19BA72E0F2BA}" name="Column1" headerRowDxfId="85" dataDxfId="84" totalsRowDxfId="8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9" headerRowCount="0" headerRowDxfId="82" dataDxfId="81" totalsRowDxfId="80">
  <tableColumns count="3">
    <tableColumn id="1" xr3:uid="{00000000-0010-0000-0E00-000001000000}" name="درامد حاصل از بازارگردانی" dataDxfId="79"/>
    <tableColumn id="2" xr3:uid="{00000000-0010-0000-0E00-000002000000}" name="0" dataDxfId="78"/>
    <tableColumn id="3" xr3:uid="{00000000-0010-0000-0E00-000003000000}" name="83410733225" dataDxfId="7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0" headerRowCount="0" headerRowDxfId="135" dataDxfId="134" totalsRowDxfId="133">
  <tableColumns count="19">
    <tableColumn id="1" xr3:uid="{00000000-0010-0000-0200-000001000000}" name="اسنادخزانه-م1بودجه02-050325 (اخزا201)" dataDxfId="132"/>
    <tableColumn id="2" xr3:uid="{00000000-0010-0000-0200-000002000000}" name="بلی" dataDxfId="131"/>
    <tableColumn id="3" xr3:uid="{00000000-0010-0000-0200-000003000000}" name="Column3" dataDxfId="130"/>
    <tableColumn id="4" xr3:uid="{00000000-0010-0000-0200-000004000000}" name="1402/06/19" dataDxfId="129"/>
    <tableColumn id="5" xr3:uid="{00000000-0010-0000-0200-000005000000}" name="1405/03/25" dataDxfId="128"/>
    <tableColumn id="6" xr3:uid="{00000000-0010-0000-0200-000006000000}" name="1000000.0000" dataDxfId="127"/>
    <tableColumn id="7" xr3:uid="{00000000-0010-0000-0200-000007000000}" name="0.00000000000000" dataDxfId="126"/>
    <tableColumn id="8" xr3:uid="{00000000-0010-0000-0200-000008000000}" name="6385" dataDxfId="125"/>
    <tableColumn id="9" xr3:uid="{00000000-0010-0000-0200-000009000000}" name="4027446853" dataDxfId="124"/>
    <tableColumn id="10" xr3:uid="{00000000-0010-0000-0200-00000A000000}" name="3988880266" dataDxfId="123"/>
    <tableColumn id="11" xr3:uid="{00000000-0010-0000-0200-00000B000000}" name="0" dataDxfId="122"/>
    <tableColumn id="12" xr3:uid="{00000000-0010-0000-0200-00000C000000}" name="Column12" dataDxfId="121"/>
    <tableColumn id="13" xr3:uid="{00000000-0010-0000-0200-00000D000000}" name="Column13" dataDxfId="120"/>
    <tableColumn id="14" xr3:uid="{00000000-0010-0000-0200-00000E000000}" name="Column14" dataDxfId="119"/>
    <tableColumn id="15" xr3:uid="{00000000-0010-0000-0200-00000F000000}" name="Column15" dataDxfId="118"/>
    <tableColumn id="16" xr3:uid="{00000000-0010-0000-0200-000010000000}" name="Column16" dataDxfId="117"/>
    <tableColumn id="17" xr3:uid="{00000000-0010-0000-0200-000011000000}" name="Column17" dataDxfId="116"/>
    <tableColumn id="18" xr3:uid="{00000000-0010-0000-0200-000012000000}" name="Column18" dataDxfId="115"/>
    <tableColumn id="19" xr3:uid="{00000000-0010-0000-0200-000013000000}" name="0.00" dataDxfId="11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30" headerRowCount="0" headerRowDxfId="113" dataDxfId="112" totalsRowDxfId="111">
  <sortState xmlns:xlrd2="http://schemas.microsoft.com/office/spreadsheetml/2017/richdata2" ref="A8:J30">
    <sortCondition ref="C7"/>
  </sortState>
  <tableColumns count="10">
    <tableColumn id="1" xr3:uid="{00000000-0010-0000-0500-000001000000}" name="کوتاه مدت صادرات - میهن 002" dataDxfId="61"/>
    <tableColumn id="2" xr3:uid="{00000000-0010-0000-0500-000002000000}" name="0218320888002" dataDxfId="60"/>
    <tableColumn id="3" xr3:uid="{00000000-0010-0000-0500-000003000000}" name="کوتاه مدت" dataDxfId="59"/>
    <tableColumn id="4" xr3:uid="{00000000-0010-0000-0500-000004000000}" name="-" dataDxfId="58"/>
    <tableColumn id="5" xr3:uid="{00000000-0010-0000-0500-000005000000}" name="Column5" dataDxfId="57"/>
    <tableColumn id="6" xr3:uid="{00000000-0010-0000-0500-000006000000}" name="381064506.0000" dataDxfId="56"/>
    <tableColumn id="7" xr3:uid="{00000000-0010-0000-0500-000007000000}" name="1561740.0000" dataDxfId="55"/>
    <tableColumn id="8" xr3:uid="{00000000-0010-0000-0500-000008000000}" name="0.0000" dataDxfId="54"/>
    <tableColumn id="9" xr3:uid="{00000000-0010-0000-0500-000009000000}" name="382626246.0000" dataDxfId="53"/>
    <tableColumn id="10" xr3:uid="{00000000-0010-0000-0500-00000A000000}" name="0.03" dataDxfId="52">
      <calculatedColumnFormula>Table6[[#This Row],[382626246.0000]]/1630431525260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110" dataDxfId="109" totalsRowDxfId="108">
  <tableColumns count="5">
    <tableColumn id="1" xr3:uid="{00000000-0010-0000-0600-000001000000}" name="درآمد حاصل از سرمایه­گذاری در سهام و حق تقدم سهام و صندوق‌های سرمایه‌گذاری" dataDxfId="107"/>
    <tableColumn id="2" xr3:uid="{00000000-0010-0000-0600-000002000000}" name="1-2" dataDxfId="106"/>
    <tableColumn id="3" xr3:uid="{00000000-0010-0000-0600-000003000000}" name="-384218217152.0000" dataDxfId="105"/>
    <tableColumn id="4" xr3:uid="{00000000-0010-0000-0600-000004000000}" name="128.33" dataDxfId="104"/>
    <tableColumn id="5" xr3:uid="{00000000-0010-0000-0600-000005000000}" name="-26.50" dataDxfId="10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0" headerRowCount="0" headerRowDxfId="75" dataDxfId="73" totalsRowDxfId="74">
  <tableColumns count="10">
    <tableColumn id="1" xr3:uid="{00000000-0010-0000-0700-000001000000}" name="گروه توسعه هنر ایران (وهنر)" dataDxfId="76"/>
    <tableColumn id="2" xr3:uid="{00000000-0010-0000-0700-000002000000}" name="1398/02/07" dataDxfId="51"/>
    <tableColumn id="3" xr3:uid="{00000000-0010-0000-0700-000003000000}" name="0" dataDxfId="50"/>
    <tableColumn id="4" xr3:uid="{00000000-0010-0000-0700-000004000000}" name="78.0000" dataDxfId="49"/>
    <tableColumn id="5" xr3:uid="{00000000-0010-0000-0700-000005000000}" name="0.0000" dataDxfId="48"/>
    <tableColumn id="6" xr3:uid="{00000000-0010-0000-0700-000006000000}" name="Column6" dataDxfId="47"/>
    <tableColumn id="7" xr3:uid="{00000000-0010-0000-0700-000007000000}" name="Column7" dataDxfId="46"/>
    <tableColumn id="8" xr3:uid="{00000000-0010-0000-0700-000008000000}" name="17986087.0000" dataDxfId="45"/>
    <tableColumn id="9" xr3:uid="{00000000-0010-0000-0700-000009000000}" name="Column9" dataDxfId="44"/>
    <tableColumn id="10" xr3:uid="{00000000-0010-0000-0700-00000A000000}" name="Column10" dataDxfId="4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2" headerRowCount="0" headerRowDxfId="72" dataDxfId="70" totalsRowDxfId="71">
  <tableColumns count="10">
    <tableColumn id="1" xr3:uid="{00000000-0010-0000-0800-000001000000}" name="وهنر - صادرات 696005" dataDxfId="42"/>
    <tableColumn id="2" xr3:uid="{00000000-0010-0000-0800-000002000000}" name="1402/10/30" dataDxfId="41"/>
    <tableColumn id="3" xr3:uid="{00000000-0010-0000-0800-000003000000}" name="-" dataDxfId="40"/>
    <tableColumn id="4" xr3:uid="{00000000-0010-0000-0800-000004000000}" name="Column4" dataDxfId="39"/>
    <tableColumn id="5" xr3:uid="{00000000-0010-0000-0800-000005000000}" name="0" dataDxfId="38"/>
    <tableColumn id="6" xr3:uid="{00000000-0010-0000-0800-000006000000}" name="Column6" dataDxfId="37"/>
    <tableColumn id="7" xr3:uid="{00000000-0010-0000-0800-000007000000}" name="Column7" dataDxfId="36"/>
    <tableColumn id="8" xr3:uid="{00000000-0010-0000-0800-000008000000}" name="261369864" dataDxfId="35"/>
    <tableColumn id="9" xr3:uid="{00000000-0010-0000-0800-000009000000}" name="-1321981" dataDxfId="34"/>
    <tableColumn id="10" xr3:uid="{00000000-0010-0000-0800-00000A000000}" name="260047883" dataDxfId="3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36" headerRowCount="0" headerRowDxfId="11" dataDxfId="10" totalsRowDxfId="9">
  <tableColumns count="9">
    <tableColumn id="1" xr3:uid="{00000000-0010-0000-0900-000001000000}" name="گروه توسعه هنر ایران (وهنر)" dataDxfId="8"/>
    <tableColumn id="2" xr3:uid="{00000000-0010-0000-0900-000002000000}" name="17611360" dataDxfId="7"/>
    <tableColumn id="3" xr3:uid="{00000000-0010-0000-0900-000003000000}" name="95981912000" dataDxfId="6"/>
    <tableColumn id="4" xr3:uid="{00000000-0010-0000-0900-000004000000}" name="-93000562715.0000" dataDxfId="5"/>
    <tableColumn id="5" xr3:uid="{00000000-0010-0000-0900-000005000000}" name="2981349285.0000" dataDxfId="4"/>
    <tableColumn id="6" xr3:uid="{00000000-0010-0000-0900-000006000000}" name="45634342" dataDxfId="3"/>
    <tableColumn id="7" xr3:uid="{00000000-0010-0000-0900-000007000000}" name="276160699554.0000" dataDxfId="2"/>
    <tableColumn id="8" xr3:uid="{00000000-0010-0000-0900-000008000000}" name="-238524402840.0000" dataDxfId="1"/>
    <tableColumn id="9" xr3:uid="{00000000-0010-0000-0900-000009000000}" name="37636296714.0000" dataDxfId="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4" headerRowCount="0" headerRowDxfId="68" dataDxfId="66" totalsRowDxfId="67">
  <tableColumns count="9">
    <tableColumn id="1" xr3:uid="{00000000-0010-0000-0A00-000001000000}" name="سر. توس گستر (وتوس)" dataDxfId="69"/>
    <tableColumn id="2" xr3:uid="{00000000-0010-0000-0A00-000002000000}" name="54217648" dataDxfId="32"/>
    <tableColumn id="3" xr3:uid="{00000000-0010-0000-0A00-000003000000}" name="879732520264" dataDxfId="31"/>
    <tableColumn id="4" xr3:uid="{00000000-0010-0000-0A00-000004000000}" name="-981379667281" dataDxfId="30"/>
    <tableColumn id="5" xr3:uid="{00000000-0010-0000-0A00-000005000000}" name="-101647147017" dataDxfId="29"/>
    <tableColumn id="6" xr3:uid="{00000000-0010-0000-0A00-000006000000}" name="Column6" dataDxfId="28"/>
    <tableColumn id="7" xr3:uid="{00000000-0010-0000-0A00-000007000000}" name="Column7" dataDxfId="27"/>
    <tableColumn id="8" xr3:uid="{00000000-0010-0000-0A00-000008000000}" name="-1156795187370" dataDxfId="26"/>
    <tableColumn id="9" xr3:uid="{00000000-0010-0000-0A00-000009000000}" name="-277062667106" dataDxfId="2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27" headerRowCount="0" headerRowDxfId="102" dataDxfId="101" totalsRowDxfId="100">
  <tableColumns count="11">
    <tableColumn id="1" xr3:uid="{00000000-0010-0000-0C00-000001000000}" name="سر. توس گستر (وتوس)" dataDxfId="99"/>
    <tableColumn id="2" xr3:uid="{00000000-0010-0000-0C00-000002000000}" name="0" dataDxfId="98"/>
    <tableColumn id="3" xr3:uid="{00000000-0010-0000-0C00-000003000000}" name="-101647147017" dataDxfId="97"/>
    <tableColumn id="4" xr3:uid="{00000000-0010-0000-0C00-000004000000}" name="-1614964943.0000" dataDxfId="96"/>
    <tableColumn id="5" xr3:uid="{00000000-0010-0000-0C00-000005000000}" name="-103262111960.0000" dataDxfId="16"/>
    <tableColumn id="6" xr3:uid="{00000000-0010-0000-0C00-000006000000}" name="63.88" dataDxfId="14">
      <calculatedColumnFormula>Table13[[#This Row],[-103262111960.0000]]/درآمدها!$C$10</calculatedColumnFormula>
    </tableColumn>
    <tableColumn id="7" xr3:uid="{00000000-0010-0000-0C00-000007000000}" name="Column7" dataDxfId="15"/>
    <tableColumn id="8" xr3:uid="{00000000-0010-0000-0C00-000008000000}" name="-277062667106" dataDxfId="95"/>
    <tableColumn id="9" xr3:uid="{00000000-0010-0000-0C00-000009000000}" name="Column9" dataDxfId="94"/>
    <tableColumn id="10" xr3:uid="{00000000-0010-0000-0C00-00000A000000}" name="-278677632049.0000" dataDxfId="13"/>
    <tableColumn id="11" xr3:uid="{00000000-0010-0000-0C00-00000B000000}" name="93.08" dataDxfId="12">
      <calculatedColumnFormula>Table13[[#This Row],[-278677632049.0000]]/درآمدها!$C$10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tabSelected="1" zoomScaleNormal="100" workbookViewId="0">
      <selection activeCell="A20" sqref="A20:I23"/>
    </sheetView>
  </sheetViews>
  <sheetFormatPr defaultColWidth="9" defaultRowHeight="18"/>
  <cols>
    <col min="1" max="1" width="9" style="3" customWidth="1"/>
    <col min="2" max="16384" width="9" style="3"/>
  </cols>
  <sheetData>
    <row r="3" spans="1:17" ht="27.75">
      <c r="D3" s="43" t="s">
        <v>0</v>
      </c>
      <c r="E3" s="44"/>
      <c r="F3" s="44"/>
    </row>
    <row r="6" spans="1:17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customHeight="1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>
      <c r="A15" s="41" t="s">
        <v>1</v>
      </c>
      <c r="B15" s="41"/>
      <c r="C15" s="41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4"/>
    </row>
    <row r="16" spans="1:17" ht="15" customHeight="1">
      <c r="A16" s="41"/>
      <c r="B16" s="41"/>
      <c r="C16" s="41"/>
      <c r="D16" s="41"/>
      <c r="E16" s="41"/>
      <c r="F16" s="41"/>
      <c r="G16" s="41"/>
      <c r="H16" s="41"/>
      <c r="I16" s="41"/>
    </row>
    <row r="17" spans="1:9" ht="15" customHeight="1">
      <c r="A17" s="42" t="s">
        <v>2</v>
      </c>
      <c r="B17" s="42"/>
      <c r="C17" s="42"/>
      <c r="D17" s="42"/>
      <c r="E17" s="42"/>
      <c r="F17" s="42"/>
      <c r="G17" s="42"/>
      <c r="H17" s="42"/>
      <c r="I17" s="42"/>
    </row>
    <row r="18" spans="1:9" ht="15" customHeight="1">
      <c r="A18" s="42"/>
      <c r="B18" s="42"/>
      <c r="C18" s="42"/>
      <c r="D18" s="42"/>
      <c r="E18" s="42"/>
      <c r="F18" s="42"/>
      <c r="G18" s="42"/>
      <c r="H18" s="42"/>
      <c r="I18" s="42"/>
    </row>
    <row r="19" spans="1:9" ht="15" customHeight="1">
      <c r="A19" s="42"/>
      <c r="B19" s="42"/>
      <c r="C19" s="42"/>
      <c r="D19" s="42"/>
      <c r="E19" s="42"/>
      <c r="F19" s="42"/>
      <c r="G19" s="42"/>
      <c r="H19" s="42"/>
      <c r="I19" s="42"/>
    </row>
    <row r="20" spans="1:9" ht="15" customHeight="1">
      <c r="A20" s="42" t="s">
        <v>3</v>
      </c>
      <c r="B20" s="42"/>
      <c r="C20" s="42"/>
      <c r="D20" s="42"/>
      <c r="E20" s="42"/>
      <c r="F20" s="42"/>
      <c r="G20" s="42"/>
      <c r="H20" s="42"/>
      <c r="I20" s="42"/>
    </row>
    <row r="21" spans="1:9" ht="15" customHeight="1">
      <c r="A21" s="42"/>
      <c r="B21" s="42"/>
      <c r="C21" s="42"/>
      <c r="D21" s="42"/>
      <c r="E21" s="42"/>
      <c r="F21" s="42"/>
      <c r="G21" s="42"/>
      <c r="H21" s="42"/>
      <c r="I21" s="42"/>
    </row>
    <row r="22" spans="1:9" ht="15" customHeight="1">
      <c r="A22" s="42"/>
      <c r="B22" s="42"/>
      <c r="C22" s="42"/>
      <c r="D22" s="42"/>
      <c r="E22" s="42"/>
      <c r="F22" s="42"/>
      <c r="G22" s="42"/>
      <c r="H22" s="42"/>
      <c r="I22" s="42"/>
    </row>
    <row r="23" spans="1:9" ht="15" customHeight="1">
      <c r="A23" s="42"/>
      <c r="B23" s="42"/>
      <c r="C23" s="42"/>
      <c r="D23" s="42"/>
      <c r="E23" s="42"/>
      <c r="F23" s="42"/>
      <c r="G23" s="42"/>
      <c r="H23" s="42"/>
      <c r="I23" s="42"/>
    </row>
    <row r="24" spans="1:9" ht="15" customHeight="1">
      <c r="A24" s="5"/>
      <c r="B24" s="5"/>
      <c r="C24" s="5"/>
      <c r="D24" s="5"/>
      <c r="E24" s="5"/>
      <c r="F24" s="5"/>
      <c r="G24" s="5"/>
      <c r="H24" s="5"/>
      <c r="I24" s="5"/>
    </row>
    <row r="37" spans="6:8">
      <c r="F37" s="39" t="s">
        <v>4</v>
      </c>
      <c r="G37" s="40"/>
      <c r="H37" s="40"/>
    </row>
    <row r="38" spans="6:8">
      <c r="F38" s="40"/>
      <c r="G38" s="40"/>
      <c r="H38" s="40"/>
    </row>
    <row r="39" spans="6:8">
      <c r="F39" s="40"/>
      <c r="G39" s="40"/>
      <c r="H39" s="4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4294967295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rightToLeft="1" topLeftCell="A4" zoomScale="110" zoomScaleNormal="110" zoomScaleSheetLayoutView="106" workbookViewId="0">
      <selection activeCell="M11" sqref="M11"/>
    </sheetView>
  </sheetViews>
  <sheetFormatPr defaultColWidth="9" defaultRowHeight="18"/>
  <cols>
    <col min="1" max="1" width="25.375" style="11" bestFit="1" customWidth="1"/>
    <col min="2" max="2" width="13.625" style="11" customWidth="1"/>
    <col min="3" max="3" width="15.375" style="11" bestFit="1" customWidth="1"/>
    <col min="4" max="4" width="13.625" style="11" bestFit="1" customWidth="1"/>
    <col min="5" max="5" width="15.375" style="11" bestFit="1" customWidth="1"/>
    <col min="6" max="6" width="13.625" style="11" bestFit="1" customWidth="1"/>
    <col min="7" max="7" width="10.5" style="11" bestFit="1" customWidth="1"/>
    <col min="8" max="8" width="15.375" style="11" bestFit="1" customWidth="1"/>
    <col min="9" max="9" width="14.375" style="11" bestFit="1" customWidth="1"/>
    <col min="10" max="10" width="15.5" style="11" bestFit="1" customWidth="1"/>
    <col min="11" max="11" width="13.625" style="74" bestFit="1" customWidth="1"/>
    <col min="12" max="12" width="9" style="11" customWidth="1"/>
    <col min="13" max="13" width="13.625" style="11" bestFit="1" customWidth="1"/>
    <col min="14" max="14" width="12.625" style="11" bestFit="1" customWidth="1"/>
    <col min="15" max="15" width="9" style="11"/>
    <col min="16" max="16" width="9.5" style="11" bestFit="1" customWidth="1"/>
    <col min="17" max="16384" width="9" style="11"/>
  </cols>
  <sheetData>
    <row r="1" spans="1:16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>
      <c r="A2" s="40" t="s">
        <v>107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>
      <c r="A3" s="40" t="s">
        <v>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6" s="74" customFormat="1">
      <c r="A5" s="84" t="s">
        <v>180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7" spans="1:16" ht="19.5" customHeight="1">
      <c r="A7" s="19"/>
      <c r="B7" s="56" t="s">
        <v>124</v>
      </c>
      <c r="C7" s="56"/>
      <c r="D7" s="56"/>
      <c r="E7" s="56"/>
      <c r="F7" s="56"/>
      <c r="G7" s="56" t="s">
        <v>125</v>
      </c>
      <c r="H7" s="56"/>
      <c r="I7" s="56"/>
      <c r="J7" s="56"/>
      <c r="K7" s="56"/>
    </row>
    <row r="8" spans="1:16" ht="19.5" customHeight="1">
      <c r="A8" s="49" t="s">
        <v>181</v>
      </c>
      <c r="B8" s="54" t="s">
        <v>182</v>
      </c>
      <c r="C8" s="54" t="s">
        <v>175</v>
      </c>
      <c r="D8" s="54" t="s">
        <v>176</v>
      </c>
      <c r="E8" s="54" t="s">
        <v>29</v>
      </c>
      <c r="F8" s="54"/>
      <c r="G8" s="54" t="s">
        <v>182</v>
      </c>
      <c r="H8" s="54" t="s">
        <v>175</v>
      </c>
      <c r="I8" s="54" t="s">
        <v>176</v>
      </c>
      <c r="J8" s="54" t="s">
        <v>29</v>
      </c>
      <c r="K8" s="54"/>
    </row>
    <row r="9" spans="1:16" ht="18.75" customHeight="1">
      <c r="A9" s="49"/>
      <c r="B9" s="55"/>
      <c r="C9" s="55"/>
      <c r="D9" s="55"/>
      <c r="E9" s="56"/>
      <c r="F9" s="56"/>
      <c r="G9" s="55"/>
      <c r="H9" s="55"/>
      <c r="I9" s="55"/>
      <c r="J9" s="56"/>
      <c r="K9" s="56"/>
    </row>
    <row r="10" spans="1:16" ht="28.5" customHeight="1">
      <c r="A10" s="51"/>
      <c r="B10" s="29" t="s">
        <v>177</v>
      </c>
      <c r="C10" s="29" t="s">
        <v>179</v>
      </c>
      <c r="D10" s="29" t="s">
        <v>179</v>
      </c>
      <c r="E10" s="32" t="s">
        <v>55</v>
      </c>
      <c r="F10" s="32" t="s">
        <v>183</v>
      </c>
      <c r="G10" s="29" t="s">
        <v>177</v>
      </c>
      <c r="H10" s="29" t="s">
        <v>179</v>
      </c>
      <c r="I10" s="29" t="s">
        <v>179</v>
      </c>
      <c r="J10" s="32" t="s">
        <v>55</v>
      </c>
      <c r="K10" s="72" t="s">
        <v>183</v>
      </c>
    </row>
    <row r="11" spans="1:16" ht="23.1" customHeight="1">
      <c r="A11" s="8" t="s">
        <v>24</v>
      </c>
      <c r="B11" s="10">
        <v>0</v>
      </c>
      <c r="C11" s="9">
        <v>-101647147017</v>
      </c>
      <c r="D11" s="9">
        <v>-1589823949</v>
      </c>
      <c r="E11" s="9">
        <f>Table13[[#This Row],[-1614964943.0000]]+Table13[[#This Row],[-101647147017]]</f>
        <v>-103236970966</v>
      </c>
      <c r="F11" s="71">
        <f>Table13[[#This Row],[-103262111960.0000]]/درآمدها!$H$10</f>
        <v>0.63876937695268476</v>
      </c>
      <c r="G11" s="9">
        <v>0</v>
      </c>
      <c r="H11" s="9">
        <v>-277062667106</v>
      </c>
      <c r="I11" s="9">
        <f>Table13[[#This Row],[-1614964943.0000]]</f>
        <v>-1589823949</v>
      </c>
      <c r="J11" s="9">
        <f>Table13[[#This Row],[-277062667106]]+Table13[[#This Row],[Column9]]</f>
        <v>-278652491055</v>
      </c>
      <c r="K11" s="71">
        <f>Table13[[#This Row],[-278677632049.0000]]/درآمدها!$C$10</f>
        <v>0.93071134380859555</v>
      </c>
      <c r="P11" s="12"/>
    </row>
    <row r="12" spans="1:16" ht="23.1" customHeight="1">
      <c r="A12" s="8" t="s">
        <v>25</v>
      </c>
      <c r="B12" s="10">
        <v>0</v>
      </c>
      <c r="C12" s="9">
        <v>-63278404623</v>
      </c>
      <c r="D12" s="9">
        <v>0</v>
      </c>
      <c r="E12" s="9">
        <v>-63278404623</v>
      </c>
      <c r="F12" s="71">
        <f>Table13[[#This Row],[-103262111960.0000]]/درآمدها!$H$10</f>
        <v>0.39152937864581089</v>
      </c>
      <c r="G12" s="9">
        <v>0</v>
      </c>
      <c r="H12" s="9">
        <v>-209324376770</v>
      </c>
      <c r="I12" s="9">
        <v>-2080527866</v>
      </c>
      <c r="J12" s="9">
        <f>Table13[[#This Row],[Column9]]+Table13[[#This Row],[-277062667106]]</f>
        <v>-211404904636</v>
      </c>
      <c r="K12" s="71">
        <f>Table13[[#This Row],[-278677632049.0000]]/درآمدها!$C$10</f>
        <v>0.70610150347683043</v>
      </c>
      <c r="N12" s="69"/>
    </row>
    <row r="13" spans="1:16" ht="23.1" customHeight="1">
      <c r="A13" s="8" t="s">
        <v>23</v>
      </c>
      <c r="B13" s="10">
        <v>0</v>
      </c>
      <c r="C13" s="9">
        <v>-4492220817</v>
      </c>
      <c r="D13" s="9">
        <v>2981349285</v>
      </c>
      <c r="E13" s="9">
        <v>-1510871532</v>
      </c>
      <c r="F13" s="71">
        <f>Table13[[#This Row],[-103262111960.0000]]/درآمدها!$H$10</f>
        <v>9.3483803149264546E-3</v>
      </c>
      <c r="G13" s="9">
        <v>53958261</v>
      </c>
      <c r="H13" s="9">
        <v>0</v>
      </c>
      <c r="I13" s="9">
        <v>37636296714</v>
      </c>
      <c r="J13" s="9">
        <f>Table13[[#This Row],[Column9]]+Table13[[#This Row],[-277062667106]]+Table13[[#This Row],[Column7]]</f>
        <v>37690254975</v>
      </c>
      <c r="K13" s="71">
        <f>Table13[[#This Row],[-278677632049.0000]]/درآمدها!$C$10</f>
        <v>-0.1258870779279955</v>
      </c>
      <c r="N13" s="69"/>
    </row>
    <row r="14" spans="1:16" ht="23.1" customHeight="1">
      <c r="A14" s="8" t="s">
        <v>134</v>
      </c>
      <c r="B14" s="10">
        <v>0</v>
      </c>
      <c r="C14" s="9">
        <v>0</v>
      </c>
      <c r="D14" s="9">
        <v>0</v>
      </c>
      <c r="E14" s="9">
        <v>0</v>
      </c>
      <c r="F14" s="71">
        <f>Table13[[#This Row],[-103262111960.0000]]/درآمدها!$H$10</f>
        <v>0</v>
      </c>
      <c r="G14" s="9">
        <v>420000</v>
      </c>
      <c r="H14" s="9">
        <v>0</v>
      </c>
      <c r="I14" s="9">
        <v>-74966</v>
      </c>
      <c r="J14" s="9">
        <f>Table13[[#This Row],[Column9]]+Table13[[#This Row],[-277062667106]]+Table13[[#This Row],[Column7]]</f>
        <v>345034</v>
      </c>
      <c r="K14" s="71">
        <f>Table13[[#This Row],[-278677632049.0000]]/درآمدها!$C$10</f>
        <v>-1.1524284480064862E-6</v>
      </c>
      <c r="N14" s="69"/>
    </row>
    <row r="15" spans="1:16" ht="23.1" customHeight="1">
      <c r="A15" s="8" t="s">
        <v>157</v>
      </c>
      <c r="B15" s="10">
        <v>0</v>
      </c>
      <c r="C15" s="9">
        <v>0</v>
      </c>
      <c r="D15" s="9">
        <v>0</v>
      </c>
      <c r="E15" s="9">
        <v>0</v>
      </c>
      <c r="F15" s="71">
        <f>Table13[[#This Row],[-103262111960.0000]]/درآمدها!$H$10</f>
        <v>0</v>
      </c>
      <c r="G15" s="9">
        <v>0</v>
      </c>
      <c r="H15" s="9">
        <v>0</v>
      </c>
      <c r="I15" s="9">
        <v>-39818</v>
      </c>
      <c r="J15" s="9">
        <f>Table13[[#This Row],[Column9]]+Table13[[#This Row],[-277062667106]]</f>
        <v>-39818</v>
      </c>
      <c r="K15" s="71">
        <f>Table13[[#This Row],[-278677632049.0000]]/درآمدها!$C$10</f>
        <v>1.3299383812239451E-7</v>
      </c>
      <c r="N15" s="69"/>
    </row>
    <row r="16" spans="1:16" ht="23.1" customHeight="1">
      <c r="A16" s="8" t="s">
        <v>28</v>
      </c>
      <c r="B16" s="10">
        <v>0</v>
      </c>
      <c r="C16" s="9">
        <v>137916444</v>
      </c>
      <c r="D16" s="9">
        <v>6158185259</v>
      </c>
      <c r="E16" s="9">
        <v>6296101703</v>
      </c>
      <c r="F16" s="71">
        <f>Table13[[#This Row],[-103262111960.0000]]/درآمدها!$H$10</f>
        <v>-3.8956557175438347E-2</v>
      </c>
      <c r="G16" s="9">
        <v>0</v>
      </c>
      <c r="H16" s="9">
        <v>276831023</v>
      </c>
      <c r="I16" s="9">
        <v>65694709658</v>
      </c>
      <c r="J16" s="9">
        <f>Table13[[#This Row],[Column9]]+Table13[[#This Row],[-277062667106]]</f>
        <v>65971540681</v>
      </c>
      <c r="K16" s="71">
        <f>Table13[[#This Row],[-278677632049.0000]]/درآمدها!$C$10</f>
        <v>-0.22034779250625042</v>
      </c>
      <c r="N16" s="69"/>
    </row>
    <row r="17" spans="1:14" ht="23.1" customHeight="1">
      <c r="A17" s="8" t="s">
        <v>150</v>
      </c>
      <c r="B17" s="10">
        <v>0</v>
      </c>
      <c r="C17" s="9">
        <v>0</v>
      </c>
      <c r="D17" s="9">
        <v>0</v>
      </c>
      <c r="E17" s="9">
        <v>0</v>
      </c>
      <c r="F17" s="71">
        <f>Table13[[#This Row],[-103262111960.0000]]/درآمدها!$H$10</f>
        <v>0</v>
      </c>
      <c r="G17" s="9">
        <v>0</v>
      </c>
      <c r="H17" s="9">
        <v>0</v>
      </c>
      <c r="I17" s="9">
        <v>284046489</v>
      </c>
      <c r="J17" s="9">
        <f>Table13[[#This Row],[Column9]]+Table13[[#This Row],[-277062667106]]</f>
        <v>284046489</v>
      </c>
      <c r="K17" s="71">
        <f>Table13[[#This Row],[-278677632049.0000]]/درآمدها!$C$10</f>
        <v>-9.4872752969261433E-4</v>
      </c>
      <c r="N17" s="69"/>
    </row>
    <row r="18" spans="1:14" ht="23.1" customHeight="1">
      <c r="A18" s="8" t="s">
        <v>152</v>
      </c>
      <c r="B18" s="10">
        <v>0</v>
      </c>
      <c r="C18" s="9">
        <v>0</v>
      </c>
      <c r="D18" s="9">
        <v>0</v>
      </c>
      <c r="E18" s="9">
        <v>0</v>
      </c>
      <c r="F18" s="71">
        <f>Table13[[#This Row],[-103262111960.0000]]/درآمدها!$H$10</f>
        <v>0</v>
      </c>
      <c r="G18" s="9">
        <v>0</v>
      </c>
      <c r="H18" s="9">
        <v>0</v>
      </c>
      <c r="I18" s="9">
        <v>858915548</v>
      </c>
      <c r="J18" s="9">
        <f>Table13[[#This Row],[Column9]]+Table13[[#This Row],[-277062667106]]</f>
        <v>858915548</v>
      </c>
      <c r="K18" s="71">
        <f>Table13[[#This Row],[-278677632049.0000]]/درآمدها!$C$10</f>
        <v>-2.8688149920016019E-3</v>
      </c>
      <c r="N18" s="69"/>
    </row>
    <row r="19" spans="1:14" ht="23.1" customHeight="1">
      <c r="A19" s="8" t="s">
        <v>149</v>
      </c>
      <c r="B19" s="10">
        <v>0</v>
      </c>
      <c r="C19" s="9">
        <v>0</v>
      </c>
      <c r="D19" s="9">
        <v>0</v>
      </c>
      <c r="E19" s="9">
        <v>0</v>
      </c>
      <c r="F19" s="71">
        <f>Table13[[#This Row],[-103262111960.0000]]/درآمدها!$H$10</f>
        <v>0</v>
      </c>
      <c r="G19" s="9">
        <v>0</v>
      </c>
      <c r="H19" s="9">
        <v>0</v>
      </c>
      <c r="I19" s="9">
        <v>69787323</v>
      </c>
      <c r="J19" s="9">
        <f>Table13[[#This Row],[Column9]]+Table13[[#This Row],[-277062667106]]</f>
        <v>69787323</v>
      </c>
      <c r="K19" s="71">
        <f>Table13[[#This Row],[-278677632049.0000]]/درآمدها!$C$10</f>
        <v>-2.3309267010038827E-4</v>
      </c>
      <c r="N19" s="69"/>
    </row>
    <row r="20" spans="1:14" ht="23.1" customHeight="1">
      <c r="A20" s="8" t="s">
        <v>27</v>
      </c>
      <c r="B20" s="10">
        <v>0</v>
      </c>
      <c r="C20" s="9">
        <v>19803750</v>
      </c>
      <c r="D20" s="9">
        <v>7171148</v>
      </c>
      <c r="E20" s="9">
        <v>26974898</v>
      </c>
      <c r="F20" s="71">
        <f>Table13[[#This Row],[-103262111960.0000]]/درآمدها!$H$10</f>
        <v>-1.6690473022980289E-4</v>
      </c>
      <c r="G20" s="9">
        <v>0</v>
      </c>
      <c r="H20" s="9">
        <v>19803750</v>
      </c>
      <c r="I20" s="9">
        <v>56142711</v>
      </c>
      <c r="J20" s="9">
        <f>Table13[[#This Row],[Column9]]+Table13[[#This Row],[-277062667106]]</f>
        <v>75946461</v>
      </c>
      <c r="K20" s="71">
        <f>Table13[[#This Row],[-278677632049.0000]]/درآمدها!$C$10</f>
        <v>-2.5366445678343336E-4</v>
      </c>
    </row>
    <row r="21" spans="1:14" ht="23.1" customHeight="1">
      <c r="A21" s="8" t="s">
        <v>154</v>
      </c>
      <c r="B21" s="10">
        <v>0</v>
      </c>
      <c r="C21" s="9">
        <v>0</v>
      </c>
      <c r="D21" s="9">
        <v>0</v>
      </c>
      <c r="E21" s="9">
        <v>0</v>
      </c>
      <c r="F21" s="71">
        <f>Table13[[#This Row],[-103262111960.0000]]/درآمدها!$H$10</f>
        <v>0</v>
      </c>
      <c r="G21" s="9">
        <v>0</v>
      </c>
      <c r="H21" s="9">
        <v>0</v>
      </c>
      <c r="I21" s="9">
        <v>75486379</v>
      </c>
      <c r="J21" s="9">
        <f>Table13[[#This Row],[Column9]]+Table13[[#This Row],[-277062667106]]</f>
        <v>75486379</v>
      </c>
      <c r="K21" s="71">
        <f>Table13[[#This Row],[-278677632049.0000]]/درآمدها!$C$10</f>
        <v>-2.521277630511759E-4</v>
      </c>
    </row>
    <row r="22" spans="1:14" ht="23.1" customHeight="1">
      <c r="A22" s="8" t="s">
        <v>156</v>
      </c>
      <c r="B22" s="10">
        <v>0</v>
      </c>
      <c r="C22" s="9">
        <v>0</v>
      </c>
      <c r="D22" s="9">
        <v>0</v>
      </c>
      <c r="E22" s="9">
        <v>0</v>
      </c>
      <c r="F22" s="71">
        <f>Table13[[#This Row],[-103262111960.0000]]/درآمدها!$H$10</f>
        <v>0</v>
      </c>
      <c r="G22" s="9">
        <v>0</v>
      </c>
      <c r="H22" s="9">
        <v>0</v>
      </c>
      <c r="I22" s="9">
        <v>20264</v>
      </c>
      <c r="J22" s="9">
        <f>Table13[[#This Row],[Column9]]+Table13[[#This Row],[-277062667106]]</f>
        <v>20264</v>
      </c>
      <c r="K22" s="71">
        <f>Table13[[#This Row],[-278677632049.0000]]/درآمدها!$C$10</f>
        <v>-6.7682634379230567E-8</v>
      </c>
    </row>
    <row r="23" spans="1:14" ht="23.1" customHeight="1">
      <c r="A23" s="8" t="s">
        <v>151</v>
      </c>
      <c r="B23" s="10">
        <v>0</v>
      </c>
      <c r="C23" s="9">
        <v>0</v>
      </c>
      <c r="D23" s="9">
        <v>0</v>
      </c>
      <c r="E23" s="9">
        <v>0</v>
      </c>
      <c r="F23" s="71">
        <f>Table13[[#This Row],[-103262111960.0000]]/درآمدها!$H$10</f>
        <v>0</v>
      </c>
      <c r="G23" s="9">
        <v>0</v>
      </c>
      <c r="H23" s="9">
        <v>0</v>
      </c>
      <c r="I23" s="9">
        <v>164971636</v>
      </c>
      <c r="J23" s="9">
        <f>Table13[[#This Row],[Column9]]+Table13[[#This Row],[-277062667106]]</f>
        <v>164971636</v>
      </c>
      <c r="K23" s="71">
        <f>Table13[[#This Row],[-278677632049.0000]]/درآمدها!$C$10</f>
        <v>-5.5101238266539235E-4</v>
      </c>
    </row>
    <row r="24" spans="1:14" ht="23.1" customHeight="1">
      <c r="A24" s="8" t="s">
        <v>155</v>
      </c>
      <c r="B24" s="10">
        <v>0</v>
      </c>
      <c r="C24" s="9">
        <v>0</v>
      </c>
      <c r="D24" s="9">
        <v>0</v>
      </c>
      <c r="E24" s="9">
        <v>0</v>
      </c>
      <c r="F24" s="71">
        <f>Table13[[#This Row],[-103262111960.0000]]/درآمدها!$H$10</f>
        <v>0</v>
      </c>
      <c r="G24" s="9">
        <v>0</v>
      </c>
      <c r="H24" s="9">
        <v>0</v>
      </c>
      <c r="I24" s="9">
        <v>313523219</v>
      </c>
      <c r="J24" s="9">
        <f>Table13[[#This Row],[Column9]]+Table13[[#This Row],[-277062667106]]</f>
        <v>313523219</v>
      </c>
      <c r="K24" s="71">
        <f>Table13[[#This Row],[-278677632049.0000]]/درآمدها!$C$10</f>
        <v>-1.0471810797955208E-3</v>
      </c>
    </row>
    <row r="25" spans="1:14" ht="23.1" customHeight="1">
      <c r="A25" s="8" t="s">
        <v>26</v>
      </c>
      <c r="B25" s="10">
        <v>0</v>
      </c>
      <c r="C25" s="9">
        <v>-61535703</v>
      </c>
      <c r="D25" s="9">
        <v>71389123</v>
      </c>
      <c r="E25" s="9">
        <v>9853420</v>
      </c>
      <c r="F25" s="71">
        <f>Table13[[#This Row],[-103262111960.0000]]/درآمدها!$H$10</f>
        <v>-6.0967140893023743E-5</v>
      </c>
      <c r="G25" s="9">
        <v>0</v>
      </c>
      <c r="H25" s="9">
        <v>0</v>
      </c>
      <c r="I25" s="9">
        <v>71409821</v>
      </c>
      <c r="J25" s="9">
        <f>Table13[[#This Row],[Column9]]+Table13[[#This Row],[-277062667106]]</f>
        <v>71409821</v>
      </c>
      <c r="K25" s="71">
        <f>Table13[[#This Row],[-278677632049.0000]]/درآمدها!$C$10</f>
        <v>-2.3851188343018657E-4</v>
      </c>
    </row>
    <row r="26" spans="1:14" ht="23.1" customHeight="1">
      <c r="A26" s="8" t="s">
        <v>153</v>
      </c>
      <c r="B26" s="10">
        <v>0</v>
      </c>
      <c r="C26" s="9">
        <v>0</v>
      </c>
      <c r="D26" s="9">
        <v>0</v>
      </c>
      <c r="E26" s="9">
        <v>0</v>
      </c>
      <c r="F26" s="71">
        <f>Table13[[#This Row],[-103262111960.0000]]/درآمدها!$H$10</f>
        <v>0</v>
      </c>
      <c r="G26" s="9">
        <v>0</v>
      </c>
      <c r="H26" s="9">
        <v>0</v>
      </c>
      <c r="I26" s="9">
        <v>288111521</v>
      </c>
      <c r="J26" s="9">
        <f>Table13[[#This Row],[Column9]]+Table13[[#This Row],[-277062667106]]</f>
        <v>288111521</v>
      </c>
      <c r="K26" s="71">
        <f>Table13[[#This Row],[-278677632049.0000]]/درآمدها!$C$10</f>
        <v>-9.6230491197626369E-4</v>
      </c>
    </row>
    <row r="27" spans="1:14" ht="23.1" customHeight="1">
      <c r="A27" s="8" t="s">
        <v>29</v>
      </c>
      <c r="B27" s="10">
        <v>0</v>
      </c>
      <c r="C27" s="9">
        <f>SUBTOTAL(109,C11:C26)</f>
        <v>-169321587966</v>
      </c>
      <c r="D27" s="9">
        <f>SUBTOTAL(109,D11:D26)</f>
        <v>7628270866</v>
      </c>
      <c r="E27" s="9">
        <f>SUBTOTAL(109,E11:E26)</f>
        <v>-161693317100</v>
      </c>
      <c r="F27" s="71">
        <f>Table13[[#This Row],[-103262111960.0000]]/درآمدها!$C$10</f>
        <v>0.54006265608193293</v>
      </c>
      <c r="G27" s="9">
        <f>SUBTOTAL(109,G11:G26)</f>
        <v>54378261</v>
      </c>
      <c r="H27" s="9">
        <f>SUBTOTAL(109,H11:H26)</f>
        <v>-486090409103</v>
      </c>
      <c r="I27" s="9">
        <f>SUBTOTAL(109,I11:I26)</f>
        <v>101842954684</v>
      </c>
      <c r="J27" s="9">
        <f>SUBTOTAL(109,J11:J26)</f>
        <v>-384193076158</v>
      </c>
      <c r="K27" s="71">
        <f>Table13[[#This Row],[-278677632049.0000]]/درآمدها!$C$10</f>
        <v>1.2832214520644392</v>
      </c>
    </row>
    <row r="28" spans="1:14" ht="23.1" customHeight="1">
      <c r="A28" s="8" t="s">
        <v>30</v>
      </c>
      <c r="B28" s="37"/>
      <c r="C28" s="37"/>
      <c r="D28" s="37"/>
      <c r="E28" s="37"/>
      <c r="F28" s="38"/>
      <c r="G28" s="37"/>
      <c r="H28" s="37"/>
      <c r="I28" s="37"/>
      <c r="J28" s="37"/>
      <c r="K28" s="73"/>
    </row>
    <row r="29" spans="1:14">
      <c r="I29" s="12"/>
    </row>
    <row r="30" spans="1:14">
      <c r="J30" s="12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4"/>
  <sheetViews>
    <sheetView rightToLeft="1" topLeftCell="A4" zoomScaleNormal="100" zoomScaleSheetLayoutView="106" workbookViewId="0">
      <selection activeCell="F25" sqref="F25"/>
    </sheetView>
  </sheetViews>
  <sheetFormatPr defaultColWidth="9" defaultRowHeight="18"/>
  <cols>
    <col min="1" max="1" width="28.875" style="11" bestFit="1" customWidth="1"/>
    <col min="2" max="7" width="13" style="11" customWidth="1"/>
    <col min="8" max="9" width="14.5" style="11" customWidth="1"/>
    <col min="10" max="10" width="9" style="1" customWidth="1"/>
    <col min="11" max="16384" width="9" style="1"/>
  </cols>
  <sheetData>
    <row r="1" spans="1:9">
      <c r="A1" s="40" t="s">
        <v>1</v>
      </c>
      <c r="B1" s="40"/>
      <c r="C1" s="40"/>
      <c r="D1" s="40"/>
      <c r="E1" s="40"/>
      <c r="F1" s="40"/>
      <c r="G1" s="40"/>
      <c r="H1" s="40"/>
      <c r="I1" s="40"/>
    </row>
    <row r="2" spans="1:9">
      <c r="A2" s="40" t="s">
        <v>107</v>
      </c>
      <c r="B2" s="40"/>
      <c r="C2" s="40"/>
      <c r="D2" s="40"/>
      <c r="E2" s="40"/>
      <c r="F2" s="40"/>
      <c r="G2" s="40"/>
      <c r="H2" s="40"/>
      <c r="I2" s="40"/>
    </row>
    <row r="3" spans="1:9">
      <c r="A3" s="40" t="s">
        <v>108</v>
      </c>
      <c r="B3" s="40"/>
      <c r="C3" s="40"/>
      <c r="D3" s="40"/>
      <c r="E3" s="40"/>
      <c r="F3" s="40"/>
      <c r="G3" s="40"/>
      <c r="H3" s="40"/>
      <c r="I3" s="40"/>
    </row>
    <row r="4" spans="1:9">
      <c r="A4" s="50" t="s">
        <v>173</v>
      </c>
      <c r="B4" s="50"/>
      <c r="C4" s="50"/>
      <c r="D4" s="50"/>
      <c r="E4" s="50"/>
      <c r="F4" s="50"/>
      <c r="G4" s="50"/>
      <c r="H4" s="50"/>
      <c r="I4" s="50"/>
    </row>
    <row r="6" spans="1:9" ht="19.5" customHeight="1">
      <c r="A6" s="28"/>
      <c r="B6" s="56" t="s">
        <v>124</v>
      </c>
      <c r="C6" s="56"/>
      <c r="D6" s="56"/>
      <c r="E6" s="56"/>
      <c r="F6" s="56" t="s">
        <v>125</v>
      </c>
      <c r="G6" s="56"/>
      <c r="H6" s="56"/>
      <c r="I6" s="56"/>
    </row>
    <row r="7" spans="1:9" ht="20.25" customHeight="1">
      <c r="A7" s="59"/>
      <c r="B7" s="54" t="s">
        <v>174</v>
      </c>
      <c r="C7" s="54" t="s">
        <v>175</v>
      </c>
      <c r="D7" s="54" t="s">
        <v>176</v>
      </c>
      <c r="E7" s="54" t="s">
        <v>29</v>
      </c>
      <c r="F7" s="54" t="s">
        <v>174</v>
      </c>
      <c r="G7" s="54" t="s">
        <v>175</v>
      </c>
      <c r="H7" s="54" t="s">
        <v>176</v>
      </c>
      <c r="I7" s="54" t="s">
        <v>29</v>
      </c>
    </row>
    <row r="8" spans="1:9" ht="20.25" customHeight="1">
      <c r="A8" s="66"/>
      <c r="B8" s="55"/>
      <c r="C8" s="55"/>
      <c r="D8" s="55"/>
      <c r="E8" s="55"/>
      <c r="F8" s="55"/>
      <c r="G8" s="55"/>
      <c r="H8" s="55"/>
      <c r="I8" s="55"/>
    </row>
    <row r="9" spans="1:9">
      <c r="A9" s="66"/>
      <c r="B9" s="29" t="s">
        <v>177</v>
      </c>
      <c r="C9" s="29" t="s">
        <v>178</v>
      </c>
      <c r="D9" s="29" t="s">
        <v>179</v>
      </c>
      <c r="E9" s="56"/>
      <c r="F9" s="29" t="s">
        <v>179</v>
      </c>
      <c r="G9" s="29" t="s">
        <v>179</v>
      </c>
      <c r="H9" s="29" t="s">
        <v>179</v>
      </c>
      <c r="I9" s="56"/>
    </row>
    <row r="10" spans="1:9" ht="23.1" customHeight="1">
      <c r="A10" s="8" t="s">
        <v>169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52393832</v>
      </c>
      <c r="I10" s="9">
        <v>52393832</v>
      </c>
    </row>
    <row r="11" spans="1:9" ht="23.1" customHeight="1">
      <c r="A11" s="8" t="s">
        <v>166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-176595472</v>
      </c>
      <c r="I11" s="9">
        <v>-176595472</v>
      </c>
    </row>
    <row r="12" spans="1:9" ht="23.1" customHeight="1">
      <c r="A12" s="8" t="s">
        <v>160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-125805794</v>
      </c>
      <c r="I12" s="9">
        <v>-125805794</v>
      </c>
    </row>
    <row r="13" spans="1:9" ht="23.1" customHeight="1">
      <c r="A13" s="8" t="s">
        <v>163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-338418611</v>
      </c>
      <c r="I13" s="9">
        <v>-338418611</v>
      </c>
    </row>
    <row r="14" spans="1:9" ht="23.1" customHeight="1">
      <c r="A14" s="8" t="s">
        <v>162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-124524918</v>
      </c>
      <c r="I14" s="9">
        <v>-124524918</v>
      </c>
    </row>
    <row r="15" spans="1:9" ht="23.1" customHeight="1">
      <c r="A15" s="8" t="s">
        <v>161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-168711508</v>
      </c>
      <c r="I15" s="9">
        <v>-168711508</v>
      </c>
    </row>
    <row r="16" spans="1:9" ht="23.1" customHeight="1">
      <c r="A16" s="8" t="s">
        <v>167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49430798</v>
      </c>
      <c r="I16" s="9">
        <v>49430798</v>
      </c>
    </row>
    <row r="17" spans="1:9" ht="23.1" customHeight="1">
      <c r="A17" s="8" t="s">
        <v>164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-69079263</v>
      </c>
      <c r="I17" s="9">
        <v>-69079263</v>
      </c>
    </row>
    <row r="18" spans="1:9" ht="23.1" customHeight="1">
      <c r="A18" s="8" t="s">
        <v>168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57257309</v>
      </c>
      <c r="I18" s="9">
        <v>57257309</v>
      </c>
    </row>
    <row r="19" spans="1:9" ht="23.1" customHeight="1">
      <c r="A19" s="8" t="s">
        <v>165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-270839213</v>
      </c>
      <c r="I19" s="9">
        <v>-270839213</v>
      </c>
    </row>
    <row r="20" spans="1:9" ht="23.1" customHeight="1">
      <c r="A20" s="8" t="s">
        <v>158</v>
      </c>
      <c r="B20" s="10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-53725543</v>
      </c>
      <c r="I20" s="9">
        <v>-53725543</v>
      </c>
    </row>
    <row r="21" spans="1:9" ht="23.1" customHeight="1">
      <c r="A21" s="8" t="s">
        <v>43</v>
      </c>
      <c r="B21" s="10">
        <v>0</v>
      </c>
      <c r="C21" s="9">
        <v>38566587</v>
      </c>
      <c r="D21" s="9">
        <v>32127819</v>
      </c>
      <c r="E21" s="9">
        <v>70694406</v>
      </c>
      <c r="F21" s="9">
        <v>0</v>
      </c>
      <c r="G21" s="9">
        <v>0</v>
      </c>
      <c r="H21" s="9">
        <v>32127819</v>
      </c>
      <c r="I21" s="9">
        <v>32127819</v>
      </c>
    </row>
    <row r="22" spans="1:9" ht="23.1" customHeight="1">
      <c r="A22" s="8" t="s">
        <v>159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-43590292</v>
      </c>
      <c r="I22" s="9">
        <v>-43590292</v>
      </c>
    </row>
    <row r="23" spans="1:9" ht="23.1" customHeight="1">
      <c r="A23" s="8" t="s">
        <v>29</v>
      </c>
      <c r="B23" s="10">
        <v>0</v>
      </c>
      <c r="C23" s="9">
        <v>38566587</v>
      </c>
      <c r="D23" s="9">
        <v>32127819</v>
      </c>
      <c r="E23" s="9">
        <v>70694406</v>
      </c>
      <c r="F23" s="9">
        <v>0</v>
      </c>
      <c r="G23" s="9">
        <v>0</v>
      </c>
      <c r="H23" s="9">
        <v>-1180080856</v>
      </c>
      <c r="I23" s="9">
        <v>-1180080856</v>
      </c>
    </row>
    <row r="24" spans="1:9" ht="23.1" customHeight="1">
      <c r="A24" s="36" t="s">
        <v>30</v>
      </c>
      <c r="B24" s="37"/>
      <c r="C24" s="37"/>
      <c r="D24" s="37"/>
      <c r="E24" s="37"/>
      <c r="F24" s="37"/>
      <c r="G24" s="37"/>
      <c r="H24" s="37"/>
      <c r="I24" s="37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4"/>
  <sheetViews>
    <sheetView rightToLeft="1" zoomScaleNormal="100" zoomScaleSheetLayoutView="106" workbookViewId="0">
      <selection activeCell="H20" sqref="H20"/>
    </sheetView>
  </sheetViews>
  <sheetFormatPr defaultColWidth="13" defaultRowHeight="18"/>
  <cols>
    <col min="1" max="1" width="20.5" style="11" bestFit="1" customWidth="1"/>
    <col min="2" max="2" width="13" style="11" customWidth="1"/>
    <col min="3" max="3" width="25" style="11" customWidth="1"/>
    <col min="4" max="4" width="21.625" style="11" customWidth="1"/>
    <col min="5" max="5" width="25" style="11" customWidth="1"/>
    <col min="6" max="6" width="21.625" style="1" customWidth="1"/>
    <col min="7" max="8" width="13" style="1" customWidth="1"/>
    <col min="9" max="16384" width="13" style="1"/>
  </cols>
  <sheetData>
    <row r="1" spans="1:7">
      <c r="A1" s="40" t="s">
        <v>1</v>
      </c>
      <c r="B1" s="40"/>
      <c r="C1" s="40"/>
      <c r="D1" s="40"/>
      <c r="E1" s="40"/>
      <c r="F1" s="44"/>
    </row>
    <row r="2" spans="1:7">
      <c r="A2" s="40" t="s">
        <v>107</v>
      </c>
      <c r="B2" s="40"/>
      <c r="C2" s="40"/>
      <c r="D2" s="40"/>
      <c r="E2" s="40"/>
      <c r="F2" s="44"/>
    </row>
    <row r="3" spans="1:7">
      <c r="A3" s="40" t="s">
        <v>108</v>
      </c>
      <c r="B3" s="40"/>
      <c r="C3" s="40"/>
      <c r="D3" s="40"/>
      <c r="E3" s="40"/>
      <c r="F3" s="44"/>
    </row>
    <row r="4" spans="1:7">
      <c r="A4" s="50" t="s">
        <v>184</v>
      </c>
      <c r="B4" s="50"/>
      <c r="C4" s="50"/>
      <c r="D4" s="50"/>
      <c r="E4" s="50"/>
      <c r="F4" s="50"/>
    </row>
    <row r="5" spans="1:7">
      <c r="A5" s="19"/>
      <c r="B5" s="19"/>
      <c r="C5" s="19"/>
      <c r="D5" s="19"/>
      <c r="E5" s="19"/>
      <c r="F5" s="31"/>
    </row>
    <row r="6" spans="1:7" ht="37.5" customHeight="1">
      <c r="A6" s="57" t="s">
        <v>185</v>
      </c>
      <c r="B6" s="57"/>
      <c r="C6" s="58" t="s">
        <v>124</v>
      </c>
      <c r="D6" s="58"/>
      <c r="E6" s="57" t="s">
        <v>125</v>
      </c>
      <c r="F6" s="57"/>
      <c r="G6" s="34"/>
    </row>
    <row r="7" spans="1:7" ht="59.25" customHeight="1">
      <c r="A7" s="30" t="s">
        <v>186</v>
      </c>
      <c r="B7" s="35" t="s">
        <v>52</v>
      </c>
      <c r="C7" s="35" t="s">
        <v>187</v>
      </c>
      <c r="D7" s="35" t="s">
        <v>188</v>
      </c>
      <c r="E7" s="35" t="s">
        <v>187</v>
      </c>
      <c r="F7" s="35" t="s">
        <v>188</v>
      </c>
      <c r="G7" s="11"/>
    </row>
    <row r="8" spans="1:7" ht="23.1" customHeight="1">
      <c r="A8" s="8" t="s">
        <v>65</v>
      </c>
      <c r="B8" s="1"/>
      <c r="C8" s="9">
        <v>226548</v>
      </c>
      <c r="D8" s="2">
        <v>0.81</v>
      </c>
      <c r="E8" s="9">
        <v>1148374</v>
      </c>
      <c r="F8" s="2">
        <v>4.0999999999999996</v>
      </c>
    </row>
    <row r="9" spans="1:7" ht="23.1" customHeight="1">
      <c r="A9" s="8" t="s">
        <v>96</v>
      </c>
      <c r="B9" s="1"/>
      <c r="C9" s="9">
        <v>333219</v>
      </c>
      <c r="D9" s="2">
        <v>0.41</v>
      </c>
      <c r="E9" s="9">
        <v>3670462</v>
      </c>
      <c r="F9" s="2">
        <v>4.51</v>
      </c>
    </row>
    <row r="10" spans="1:7" ht="23.1" customHeight="1">
      <c r="A10" s="8" t="s">
        <v>58</v>
      </c>
      <c r="B10" s="1"/>
      <c r="C10" s="9">
        <v>1561740</v>
      </c>
      <c r="D10" s="2">
        <v>0.41</v>
      </c>
      <c r="E10" s="9">
        <v>15662171</v>
      </c>
      <c r="F10" s="2">
        <v>4.0999999999999996</v>
      </c>
    </row>
    <row r="11" spans="1:7" ht="23.1" customHeight="1">
      <c r="A11" s="8" t="s">
        <v>67</v>
      </c>
      <c r="B11" s="1"/>
      <c r="C11" s="9">
        <v>16178</v>
      </c>
      <c r="D11" s="2">
        <v>0.41</v>
      </c>
      <c r="E11" s="9">
        <v>24815229</v>
      </c>
      <c r="F11" s="2">
        <v>0.41</v>
      </c>
    </row>
    <row r="12" spans="1:7" ht="23.1" customHeight="1">
      <c r="A12" s="8" t="s">
        <v>71</v>
      </c>
      <c r="B12" s="1"/>
      <c r="C12" s="9">
        <v>0</v>
      </c>
      <c r="D12" s="2">
        <v>0</v>
      </c>
      <c r="E12" s="9">
        <v>240550839</v>
      </c>
      <c r="F12" s="70">
        <f>Table14[[#This Row],[4.10]]/10000000000</f>
        <v>2.40550839E-2</v>
      </c>
    </row>
    <row r="13" spans="1:7" ht="23.1" customHeight="1">
      <c r="A13" s="8" t="s">
        <v>62</v>
      </c>
      <c r="B13" s="1"/>
      <c r="C13" s="9">
        <v>0</v>
      </c>
      <c r="D13" s="2">
        <v>0</v>
      </c>
      <c r="E13" s="9">
        <v>240550839</v>
      </c>
      <c r="F13" s="70">
        <f>Table14[[#This Row],[4.10]]/10000000000</f>
        <v>2.40550839E-2</v>
      </c>
    </row>
    <row r="14" spans="1:7" ht="23.1" customHeight="1">
      <c r="A14" s="8" t="s">
        <v>80</v>
      </c>
      <c r="B14" s="1"/>
      <c r="C14" s="9">
        <v>0</v>
      </c>
      <c r="D14" s="2">
        <v>0</v>
      </c>
      <c r="E14" s="9">
        <v>240550839</v>
      </c>
      <c r="F14" s="70">
        <f>Table14[[#This Row],[4.10]]/10000000000</f>
        <v>2.40550839E-2</v>
      </c>
    </row>
    <row r="15" spans="1:7" ht="23.1" customHeight="1">
      <c r="A15" s="8" t="s">
        <v>84</v>
      </c>
      <c r="B15" s="1"/>
      <c r="C15" s="9">
        <v>0</v>
      </c>
      <c r="D15" s="2">
        <v>0</v>
      </c>
      <c r="E15" s="9">
        <v>240550839</v>
      </c>
      <c r="F15" s="70">
        <f>Table14[[#This Row],[4.10]]/10000000000</f>
        <v>2.40550839E-2</v>
      </c>
    </row>
    <row r="16" spans="1:7" ht="23.1" customHeight="1">
      <c r="A16" s="8" t="s">
        <v>92</v>
      </c>
      <c r="B16" s="1"/>
      <c r="C16" s="9">
        <v>0</v>
      </c>
      <c r="D16" s="2">
        <v>0</v>
      </c>
      <c r="E16" s="9">
        <v>240550839</v>
      </c>
      <c r="F16" s="70">
        <f>Table14[[#This Row],[4.10]]/10000000000</f>
        <v>2.40550839E-2</v>
      </c>
    </row>
    <row r="17" spans="1:7" ht="23.1" customHeight="1">
      <c r="A17" s="8" t="s">
        <v>73</v>
      </c>
      <c r="B17" s="1"/>
      <c r="C17" s="9">
        <v>0</v>
      </c>
      <c r="D17" s="2">
        <v>0</v>
      </c>
      <c r="E17" s="9">
        <v>260047883</v>
      </c>
      <c r="F17" s="70">
        <f>Table14[[#This Row],[4.10]]/10000000000</f>
        <v>2.6004788300000001E-2</v>
      </c>
    </row>
    <row r="18" spans="1:7" ht="23.1" customHeight="1">
      <c r="A18" s="8" t="s">
        <v>75</v>
      </c>
      <c r="B18" s="1"/>
      <c r="C18" s="9">
        <v>0</v>
      </c>
      <c r="D18" s="2">
        <v>0</v>
      </c>
      <c r="E18" s="9">
        <v>260047883</v>
      </c>
      <c r="F18" s="70">
        <f>Table14[[#This Row],[4.10]]/10000000000</f>
        <v>2.6004788300000001E-2</v>
      </c>
    </row>
    <row r="19" spans="1:7" ht="23.1" customHeight="1">
      <c r="A19" s="8" t="s">
        <v>69</v>
      </c>
      <c r="B19" s="1"/>
      <c r="C19" s="9">
        <v>0</v>
      </c>
      <c r="D19" s="2">
        <v>0</v>
      </c>
      <c r="E19" s="9">
        <v>260047883</v>
      </c>
      <c r="F19" s="70">
        <f>Table14[[#This Row],[4.10]]/10000000000</f>
        <v>2.6004788300000001E-2</v>
      </c>
    </row>
    <row r="20" spans="1:7" ht="23.1" customHeight="1">
      <c r="A20" s="8" t="s">
        <v>104</v>
      </c>
      <c r="B20" s="1"/>
      <c r="C20" s="9">
        <v>0</v>
      </c>
      <c r="D20" s="2">
        <v>0</v>
      </c>
      <c r="E20" s="9">
        <v>260047883</v>
      </c>
      <c r="F20" s="70">
        <f>Table14[[#This Row],[4.10]]/10000000000</f>
        <v>2.6004788300000001E-2</v>
      </c>
    </row>
    <row r="21" spans="1:7" ht="23.1" customHeight="1">
      <c r="A21" s="8" t="s">
        <v>82</v>
      </c>
      <c r="B21" s="1"/>
      <c r="C21" s="9">
        <v>0</v>
      </c>
      <c r="D21" s="2">
        <v>0</v>
      </c>
      <c r="E21" s="9">
        <v>260047883</v>
      </c>
      <c r="F21" s="70">
        <f>Table14[[#This Row],[4.10]]/10000000000</f>
        <v>2.6004788300000001E-2</v>
      </c>
    </row>
    <row r="22" spans="1:7" ht="23.1" customHeight="1">
      <c r="A22" s="8" t="s">
        <v>100</v>
      </c>
      <c r="B22" s="1"/>
      <c r="C22" s="9">
        <v>1949915</v>
      </c>
      <c r="D22" s="2">
        <v>0.02</v>
      </c>
      <c r="E22" s="9">
        <v>41945240</v>
      </c>
      <c r="F22" s="70">
        <f>Table14[[#This Row],[4.10]]/10000000000</f>
        <v>4.1945239999999998E-3</v>
      </c>
    </row>
    <row r="23" spans="1:7" ht="23.1" customHeight="1">
      <c r="A23" s="8" t="s">
        <v>29</v>
      </c>
      <c r="B23" s="1"/>
      <c r="C23" s="9">
        <v>4087600</v>
      </c>
      <c r="D23" s="8"/>
      <c r="E23" s="9">
        <v>2590235086</v>
      </c>
      <c r="F23" s="8"/>
    </row>
    <row r="24" spans="1:7" ht="23.1" customHeight="1">
      <c r="A24" s="36" t="s">
        <v>30</v>
      </c>
      <c r="B24" s="37"/>
      <c r="C24" s="15"/>
      <c r="D24" s="37"/>
      <c r="E24" s="15"/>
      <c r="F24" s="35"/>
      <c r="G24" s="11"/>
    </row>
  </sheetData>
  <autoFilter ref="A7:F7" xr:uid="{00000000-0001-0000-0B00-000000000000}">
    <sortState xmlns:xlrd2="http://schemas.microsoft.com/office/spreadsheetml/2017/richdata2" ref="A7:F7">
      <sortCondition ref="A7"/>
    </sortState>
  </autoFilter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activeCell="C25" sqref="C25"/>
    </sheetView>
  </sheetViews>
  <sheetFormatPr defaultColWidth="9" defaultRowHeight="18"/>
  <cols>
    <col min="1" max="1" width="16.25" style="11" bestFit="1" customWidth="1"/>
    <col min="2" max="3" width="27.875" style="11" customWidth="1"/>
    <col min="4" max="4" width="9" style="1" customWidth="1"/>
    <col min="5" max="16384" width="9" style="1"/>
  </cols>
  <sheetData>
    <row r="1" spans="1:3">
      <c r="A1" s="40" t="s">
        <v>1</v>
      </c>
      <c r="B1" s="40"/>
      <c r="C1" s="40"/>
    </row>
    <row r="2" spans="1:3">
      <c r="A2" s="40" t="s">
        <v>107</v>
      </c>
      <c r="B2" s="40"/>
      <c r="C2" s="40"/>
    </row>
    <row r="3" spans="1:3">
      <c r="A3" s="40" t="s">
        <v>108</v>
      </c>
      <c r="B3" s="40"/>
      <c r="C3" s="40"/>
    </row>
    <row r="4" spans="1:3">
      <c r="A4" s="50" t="s">
        <v>189</v>
      </c>
      <c r="B4" s="50"/>
      <c r="C4" s="50"/>
    </row>
    <row r="5" spans="1:3">
      <c r="A5" s="28"/>
      <c r="B5" s="29" t="s">
        <v>124</v>
      </c>
      <c r="C5" s="29" t="s">
        <v>125</v>
      </c>
    </row>
    <row r="6" spans="1:3" ht="16.5" customHeight="1">
      <c r="A6" s="59" t="s">
        <v>120</v>
      </c>
      <c r="B6" s="54" t="s">
        <v>55</v>
      </c>
      <c r="C6" s="54" t="s">
        <v>55</v>
      </c>
    </row>
    <row r="7" spans="1:3">
      <c r="A7" s="60"/>
      <c r="B7" s="56"/>
      <c r="C7" s="56"/>
    </row>
    <row r="8" spans="1:3" ht="23.1" customHeight="1">
      <c r="A8" s="8" t="s">
        <v>190</v>
      </c>
      <c r="B8" s="10">
        <v>0</v>
      </c>
      <c r="C8" s="9">
        <v>83410733225</v>
      </c>
    </row>
    <row r="9" spans="1:3" ht="23.1" customHeight="1">
      <c r="A9" s="8" t="s">
        <v>29</v>
      </c>
      <c r="B9" s="10">
        <v>0</v>
      </c>
      <c r="C9" s="9">
        <v>83410733225</v>
      </c>
    </row>
    <row r="10" spans="1:3" ht="23.1" customHeight="1">
      <c r="A10" s="8" t="s">
        <v>30</v>
      </c>
      <c r="B10" s="10"/>
      <c r="C10" s="1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rightToLeft="1" topLeftCell="B1" zoomScale="120" zoomScaleNormal="120" zoomScaleSheetLayoutView="106" workbookViewId="0">
      <selection activeCell="I20" sqref="I20"/>
    </sheetView>
  </sheetViews>
  <sheetFormatPr defaultColWidth="9" defaultRowHeight="18"/>
  <cols>
    <col min="1" max="1" width="18.5" style="11" bestFit="1" customWidth="1"/>
    <col min="2" max="2" width="13" style="11" customWidth="1"/>
    <col min="3" max="4" width="16.5" style="11" customWidth="1"/>
    <col min="5" max="5" width="13" style="11" customWidth="1"/>
    <col min="6" max="6" width="16.5" style="11" customWidth="1"/>
    <col min="7" max="7" width="13" style="11" customWidth="1"/>
    <col min="8" max="8" width="16.5" style="11" customWidth="1"/>
    <col min="9" max="10" width="13" style="11" customWidth="1"/>
    <col min="11" max="12" width="16.5" style="11" customWidth="1"/>
    <col min="13" max="13" width="13.75" style="11" bestFit="1" customWidth="1"/>
    <col min="14" max="14" width="9" style="1" customWidth="1"/>
    <col min="15" max="16384" width="9" style="1"/>
  </cols>
  <sheetData>
    <row r="1" spans="1:13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>
      <c r="A5" s="50" t="s">
        <v>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7" spans="1:13" ht="18.75" customHeight="1">
      <c r="A7" s="6"/>
      <c r="B7" s="45" t="s">
        <v>10</v>
      </c>
      <c r="C7" s="45"/>
      <c r="D7" s="45"/>
      <c r="E7" s="51" t="s">
        <v>11</v>
      </c>
      <c r="F7" s="51"/>
      <c r="G7" s="51"/>
      <c r="H7" s="51"/>
      <c r="I7" s="45" t="s">
        <v>12</v>
      </c>
      <c r="J7" s="45"/>
      <c r="K7" s="45"/>
      <c r="L7" s="45"/>
      <c r="M7" s="45"/>
    </row>
    <row r="8" spans="1:13" ht="17.25" customHeight="1">
      <c r="A8" s="47" t="s">
        <v>13</v>
      </c>
      <c r="B8" s="47" t="s">
        <v>14</v>
      </c>
      <c r="C8" s="47" t="s">
        <v>15</v>
      </c>
      <c r="D8" s="46" t="s">
        <v>16</v>
      </c>
      <c r="E8" s="48" t="s">
        <v>17</v>
      </c>
      <c r="F8" s="48"/>
      <c r="G8" s="49" t="s">
        <v>18</v>
      </c>
      <c r="H8" s="49"/>
      <c r="I8" s="46" t="s">
        <v>14</v>
      </c>
      <c r="J8" s="46" t="s">
        <v>19</v>
      </c>
      <c r="K8" s="46" t="s">
        <v>15</v>
      </c>
      <c r="L8" s="46" t="s">
        <v>16</v>
      </c>
      <c r="M8" s="46" t="s">
        <v>20</v>
      </c>
    </row>
    <row r="9" spans="1:13" ht="20.25" customHeight="1" thickBot="1">
      <c r="A9" s="45"/>
      <c r="B9" s="45"/>
      <c r="C9" s="45"/>
      <c r="D9" s="45"/>
      <c r="E9" s="7" t="s">
        <v>14</v>
      </c>
      <c r="F9" s="7" t="s">
        <v>21</v>
      </c>
      <c r="G9" s="7" t="s">
        <v>14</v>
      </c>
      <c r="H9" s="7" t="s">
        <v>22</v>
      </c>
      <c r="I9" s="45"/>
      <c r="J9" s="45"/>
      <c r="K9" s="45"/>
      <c r="L9" s="45"/>
      <c r="M9" s="45"/>
    </row>
    <row r="10" spans="1:13" ht="23.1" customHeight="1">
      <c r="A10" s="8" t="s">
        <v>23</v>
      </c>
      <c r="B10" s="9">
        <v>17611360</v>
      </c>
      <c r="C10" s="9">
        <v>90665613970</v>
      </c>
      <c r="D10" s="9">
        <v>97492783532</v>
      </c>
      <c r="E10" s="9">
        <v>0</v>
      </c>
      <c r="F10" s="9">
        <v>0</v>
      </c>
      <c r="G10" s="9">
        <v>17611360</v>
      </c>
      <c r="H10" s="9">
        <v>95981912000</v>
      </c>
      <c r="I10" s="9">
        <v>0</v>
      </c>
      <c r="J10" s="9">
        <v>0</v>
      </c>
      <c r="K10" s="9">
        <v>0</v>
      </c>
      <c r="L10" s="9">
        <v>0</v>
      </c>
      <c r="M10" s="10">
        <v>0</v>
      </c>
    </row>
    <row r="11" spans="1:13" ht="23.1" customHeight="1">
      <c r="A11" s="8" t="s">
        <v>24</v>
      </c>
      <c r="B11" s="9">
        <v>54527648</v>
      </c>
      <c r="C11" s="9">
        <v>1163409389965</v>
      </c>
      <c r="D11" s="9">
        <v>987993869876</v>
      </c>
      <c r="E11" s="9">
        <v>0</v>
      </c>
      <c r="F11" s="9">
        <v>0</v>
      </c>
      <c r="G11" s="9">
        <v>310000</v>
      </c>
      <c r="H11" s="9">
        <v>4983951927</v>
      </c>
      <c r="I11" s="9">
        <v>54217648</v>
      </c>
      <c r="J11" s="9">
        <v>16370</v>
      </c>
      <c r="K11" s="9">
        <v>1156795187370</v>
      </c>
      <c r="L11" s="9">
        <v>879732520264</v>
      </c>
      <c r="M11" s="10">
        <f>Table1[[#This Row],[Column12]]/1630431525260</f>
        <v>0.53957035707078327</v>
      </c>
    </row>
    <row r="12" spans="1:13" ht="23.1" customHeight="1">
      <c r="A12" s="8" t="s">
        <v>25</v>
      </c>
      <c r="B12" s="9">
        <v>96977845</v>
      </c>
      <c r="C12" s="9">
        <v>583144561717</v>
      </c>
      <c r="D12" s="9">
        <v>453995904515</v>
      </c>
      <c r="E12" s="9">
        <v>0</v>
      </c>
      <c r="F12" s="9">
        <v>0</v>
      </c>
      <c r="G12" s="9">
        <v>0</v>
      </c>
      <c r="H12" s="9">
        <v>0</v>
      </c>
      <c r="I12" s="9">
        <v>96977845</v>
      </c>
      <c r="J12" s="9">
        <v>4032</v>
      </c>
      <c r="K12" s="9">
        <v>583144561717</v>
      </c>
      <c r="L12" s="9">
        <v>390717499892</v>
      </c>
      <c r="M12" s="10">
        <f>Table1[[#This Row],[Column12]]/1630431525260</f>
        <v>0.23964054536402163</v>
      </c>
    </row>
    <row r="13" spans="1:13" ht="23.1" customHeight="1">
      <c r="A13" s="8" t="s">
        <v>26</v>
      </c>
      <c r="B13" s="9">
        <v>22918</v>
      </c>
      <c r="C13" s="9">
        <v>973997626</v>
      </c>
      <c r="D13" s="9">
        <v>1035533329</v>
      </c>
      <c r="E13" s="9">
        <v>0</v>
      </c>
      <c r="F13" s="9">
        <v>0</v>
      </c>
      <c r="G13" s="9">
        <v>22918</v>
      </c>
      <c r="H13" s="9">
        <v>1044341175</v>
      </c>
      <c r="I13" s="9">
        <v>0</v>
      </c>
      <c r="J13" s="9">
        <v>0</v>
      </c>
      <c r="K13" s="9">
        <v>0</v>
      </c>
      <c r="L13" s="9">
        <v>0</v>
      </c>
      <c r="M13" s="10">
        <f>Table1[[#This Row],[Column12]]/1630431525260</f>
        <v>0</v>
      </c>
    </row>
    <row r="14" spans="1:13" ht="23.1" customHeight="1">
      <c r="A14" s="8" t="s">
        <v>27</v>
      </c>
      <c r="B14" s="9">
        <v>0</v>
      </c>
      <c r="C14" s="9">
        <v>0</v>
      </c>
      <c r="D14" s="9">
        <v>0</v>
      </c>
      <c r="E14" s="9">
        <v>1341367</v>
      </c>
      <c r="F14" s="9">
        <v>27880986581</v>
      </c>
      <c r="G14" s="9">
        <v>197791</v>
      </c>
      <c r="H14" s="9">
        <v>4088166671</v>
      </c>
      <c r="I14" s="9">
        <v>1143576</v>
      </c>
      <c r="J14" s="9">
        <v>20830</v>
      </c>
      <c r="K14" s="9">
        <v>23799991058</v>
      </c>
      <c r="L14" s="9">
        <v>23819794808</v>
      </c>
      <c r="M14" s="10">
        <f>Table1[[#This Row],[Column12]]/1630431525260</f>
        <v>1.4609503336364604E-2</v>
      </c>
    </row>
    <row r="15" spans="1:13" ht="23.1" customHeight="1">
      <c r="A15" s="8" t="s">
        <v>28</v>
      </c>
      <c r="B15" s="9">
        <v>11438675</v>
      </c>
      <c r="C15" s="9">
        <v>201631745740</v>
      </c>
      <c r="D15" s="9">
        <v>201770660319</v>
      </c>
      <c r="E15" s="9">
        <v>510307607</v>
      </c>
      <c r="F15" s="9">
        <v>9110435171704</v>
      </c>
      <c r="G15" s="9">
        <v>503693700</v>
      </c>
      <c r="H15" s="9">
        <v>8992538684629</v>
      </c>
      <c r="I15" s="9">
        <v>18052582</v>
      </c>
      <c r="J15" s="9">
        <v>18057</v>
      </c>
      <c r="K15" s="9">
        <v>325686418074</v>
      </c>
      <c r="L15" s="9">
        <v>325963249097</v>
      </c>
      <c r="M15" s="10">
        <f>Table1[[#This Row],[Column12]]/1630431525260</f>
        <v>0.19992452553014739</v>
      </c>
    </row>
    <row r="16" spans="1:13" ht="23.1" customHeight="1">
      <c r="A16" s="8" t="s">
        <v>29</v>
      </c>
      <c r="B16" s="9"/>
      <c r="C16" s="9">
        <f>SUBTOTAL(109,C10:C15)</f>
        <v>2039825309018</v>
      </c>
      <c r="D16" s="9">
        <f>SUBTOTAL(109,D10:D15)</f>
        <v>1742288751571</v>
      </c>
      <c r="E16" s="9"/>
      <c r="F16" s="9">
        <f>SUBTOTAL(109,F10:F15)</f>
        <v>9138316158285</v>
      </c>
      <c r="G16" s="9"/>
      <c r="H16" s="9">
        <f>SUBTOTAL(109,H10:H15)</f>
        <v>9098637056402</v>
      </c>
      <c r="I16" s="9"/>
      <c r="J16" s="9"/>
      <c r="K16" s="9">
        <f>SUBTOTAL(109,K10:K15)</f>
        <v>2089426158219</v>
      </c>
      <c r="L16" s="9">
        <f>SUBTOTAL(109,L10:L15)</f>
        <v>1620233064061</v>
      </c>
      <c r="M16" s="10">
        <f>SUBTOTAL(109,M10:M15)</f>
        <v>0.9937449313013168</v>
      </c>
    </row>
    <row r="17" spans="1:13" ht="23.1" customHeight="1">
      <c r="A17" s="8" t="s">
        <v>30</v>
      </c>
      <c r="B17" s="9"/>
      <c r="C17" s="10"/>
      <c r="D17" s="10"/>
      <c r="E17" s="9"/>
      <c r="F17" s="10"/>
      <c r="G17" s="9"/>
      <c r="H17" s="10"/>
      <c r="I17" s="9"/>
      <c r="J17" s="10"/>
      <c r="K17" s="10"/>
      <c r="L17" s="10"/>
      <c r="M17" s="10"/>
    </row>
    <row r="23" spans="1:13">
      <c r="D23" s="12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"/>
  <sheetViews>
    <sheetView rightToLeft="1" zoomScaleNormal="100" zoomScaleSheetLayoutView="106" workbookViewId="0">
      <selection activeCell="J9" sqref="J9"/>
    </sheetView>
  </sheetViews>
  <sheetFormatPr defaultColWidth="9" defaultRowHeight="18"/>
  <cols>
    <col min="1" max="1" width="30.25" style="2" customWidth="1"/>
    <col min="2" max="2" width="13.75" style="2" bestFit="1" customWidth="1"/>
    <col min="3" max="3" width="20.625" style="2" bestFit="1" customWidth="1"/>
    <col min="4" max="8" width="13" style="2" customWidth="1"/>
    <col min="9" max="10" width="13.5" style="2" customWidth="1"/>
    <col min="11" max="13" width="13" style="2" customWidth="1"/>
    <col min="14" max="14" width="13.5" style="2" customWidth="1"/>
    <col min="15" max="19" width="13" style="2" customWidth="1"/>
    <col min="20" max="20" width="9" style="14" customWidth="1"/>
    <col min="21" max="16384" width="9" style="14"/>
  </cols>
  <sheetData>
    <row r="1" spans="1:19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50" t="s">
        <v>32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6" spans="1:19" ht="18" customHeight="1">
      <c r="A6" s="45" t="s">
        <v>33</v>
      </c>
      <c r="B6" s="45"/>
      <c r="C6" s="45"/>
      <c r="D6" s="45"/>
      <c r="E6" s="45"/>
      <c r="F6" s="45"/>
      <c r="G6" s="45"/>
      <c r="H6" s="45" t="s">
        <v>10</v>
      </c>
      <c r="I6" s="45"/>
      <c r="J6" s="45"/>
      <c r="K6" s="51" t="s">
        <v>11</v>
      </c>
      <c r="L6" s="51"/>
      <c r="M6" s="51"/>
      <c r="N6" s="51"/>
      <c r="O6" s="45" t="s">
        <v>12</v>
      </c>
      <c r="P6" s="45"/>
      <c r="Q6" s="45"/>
      <c r="R6" s="45"/>
      <c r="S6" s="45"/>
    </row>
    <row r="7" spans="1:19" ht="26.25" customHeight="1">
      <c r="A7" s="47" t="s">
        <v>34</v>
      </c>
      <c r="B7" s="48" t="s">
        <v>35</v>
      </c>
      <c r="C7" s="49" t="s">
        <v>36</v>
      </c>
      <c r="D7" s="46" t="s">
        <v>37</v>
      </c>
      <c r="E7" s="48" t="s">
        <v>38</v>
      </c>
      <c r="F7" s="49" t="s">
        <v>39</v>
      </c>
      <c r="G7" s="49" t="s">
        <v>40</v>
      </c>
      <c r="H7" s="46" t="s">
        <v>14</v>
      </c>
      <c r="I7" s="46" t="s">
        <v>15</v>
      </c>
      <c r="J7" s="46" t="s">
        <v>16</v>
      </c>
      <c r="K7" s="49" t="s">
        <v>17</v>
      </c>
      <c r="L7" s="49"/>
      <c r="M7" s="49" t="s">
        <v>18</v>
      </c>
      <c r="N7" s="49"/>
      <c r="O7" s="46" t="s">
        <v>14</v>
      </c>
      <c r="P7" s="46" t="s">
        <v>41</v>
      </c>
      <c r="Q7" s="46" t="s">
        <v>15</v>
      </c>
      <c r="R7" s="46" t="s">
        <v>16</v>
      </c>
      <c r="S7" s="46" t="s">
        <v>42</v>
      </c>
    </row>
    <row r="8" spans="1:19" s="2" customFormat="1" ht="40.5" customHeight="1" thickBot="1">
      <c r="A8" s="45"/>
      <c r="B8" s="51"/>
      <c r="C8" s="51"/>
      <c r="D8" s="45"/>
      <c r="E8" s="51"/>
      <c r="F8" s="51"/>
      <c r="G8" s="51"/>
      <c r="H8" s="45"/>
      <c r="I8" s="45"/>
      <c r="J8" s="45"/>
      <c r="K8" s="7" t="s">
        <v>14</v>
      </c>
      <c r="L8" s="7" t="s">
        <v>21</v>
      </c>
      <c r="M8" s="7" t="s">
        <v>14</v>
      </c>
      <c r="N8" s="7" t="s">
        <v>22</v>
      </c>
      <c r="O8" s="45"/>
      <c r="P8" s="45"/>
      <c r="Q8" s="45"/>
      <c r="R8" s="45"/>
      <c r="S8" s="45"/>
    </row>
    <row r="9" spans="1:19" ht="23.1" customHeight="1">
      <c r="A9" s="8" t="s">
        <v>43</v>
      </c>
      <c r="B9" s="2" t="s">
        <v>44</v>
      </c>
      <c r="C9" s="2" t="s">
        <v>44</v>
      </c>
      <c r="D9" s="2" t="s">
        <v>45</v>
      </c>
      <c r="E9" s="2" t="s">
        <v>46</v>
      </c>
      <c r="F9" s="9">
        <v>1000000</v>
      </c>
      <c r="G9" s="10">
        <v>0</v>
      </c>
      <c r="H9" s="9">
        <v>6385</v>
      </c>
      <c r="I9" s="9">
        <v>4027446853</v>
      </c>
      <c r="J9" s="9">
        <v>3988880266</v>
      </c>
      <c r="K9" s="9">
        <v>0</v>
      </c>
      <c r="L9" s="10">
        <v>0</v>
      </c>
      <c r="M9" s="9">
        <v>6385</v>
      </c>
      <c r="N9" s="9">
        <v>4081012821</v>
      </c>
      <c r="O9" s="9">
        <v>0</v>
      </c>
      <c r="P9" s="10">
        <v>0</v>
      </c>
      <c r="Q9" s="10">
        <v>0</v>
      </c>
      <c r="R9" s="10">
        <v>0</v>
      </c>
      <c r="S9" s="10">
        <v>0</v>
      </c>
    </row>
    <row r="10" spans="1:19" ht="23.1" customHeight="1">
      <c r="A10" s="8" t="s">
        <v>29</v>
      </c>
      <c r="B10" s="8"/>
      <c r="C10" s="8"/>
      <c r="F10" s="9">
        <v>1000000</v>
      </c>
      <c r="G10" s="10">
        <v>0</v>
      </c>
      <c r="H10" s="9"/>
      <c r="I10" s="9">
        <v>4027446853</v>
      </c>
      <c r="J10" s="9">
        <v>3988880266</v>
      </c>
      <c r="K10" s="9"/>
      <c r="L10" s="10">
        <v>0</v>
      </c>
      <c r="M10" s="9"/>
      <c r="N10" s="9">
        <f>SUBTOTAL(109,N9)</f>
        <v>4081012821</v>
      </c>
      <c r="O10" s="9"/>
      <c r="P10" s="10">
        <v>0</v>
      </c>
      <c r="Q10" s="10">
        <v>0</v>
      </c>
      <c r="R10" s="10">
        <v>0</v>
      </c>
      <c r="S10" s="10">
        <v>0</v>
      </c>
    </row>
    <row r="11" spans="1:19" ht="23.1" customHeight="1">
      <c r="A11" s="15" t="s">
        <v>30</v>
      </c>
      <c r="B11" s="16"/>
      <c r="C11" s="16"/>
      <c r="D11" s="6"/>
      <c r="E11" s="6"/>
      <c r="F11" s="17"/>
      <c r="G11" s="17"/>
      <c r="H11" s="18"/>
      <c r="I11" s="17"/>
      <c r="J11" s="17"/>
      <c r="K11" s="18"/>
      <c r="L11" s="17"/>
      <c r="M11" s="18"/>
      <c r="N11" s="17"/>
      <c r="O11" s="18"/>
      <c r="P11" s="17"/>
      <c r="Q11" s="17"/>
      <c r="R11" s="17"/>
      <c r="S11" s="17"/>
    </row>
    <row r="14" spans="1:19">
      <c r="H14" s="9"/>
      <c r="I14" s="67"/>
      <c r="J14" s="9"/>
    </row>
    <row r="15" spans="1:19">
      <c r="J15" s="9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rightToLeft="1" topLeftCell="A13" zoomScaleNormal="100" zoomScaleSheetLayoutView="106" workbookViewId="0">
      <selection activeCell="D38" sqref="D38"/>
    </sheetView>
  </sheetViews>
  <sheetFormatPr defaultColWidth="9" defaultRowHeight="18"/>
  <cols>
    <col min="1" max="1" width="25.125" style="11" bestFit="1" customWidth="1"/>
    <col min="2" max="2" width="14.375" style="2" customWidth="1"/>
    <col min="3" max="3" width="13" style="2" customWidth="1"/>
    <col min="4" max="4" width="13.5" style="2" customWidth="1"/>
    <col min="5" max="5" width="15.75" style="2" customWidth="1"/>
    <col min="6" max="6" width="14.375" style="2" customWidth="1"/>
    <col min="7" max="8" width="16.5" style="2" customWidth="1"/>
    <col min="9" max="9" width="13.5" style="2" customWidth="1"/>
    <col min="10" max="10" width="13" style="2" customWidth="1"/>
    <col min="11" max="11" width="9" style="1" customWidth="1"/>
    <col min="12" max="16384" width="9" style="1"/>
  </cols>
  <sheetData>
    <row r="1" spans="1:10">
      <c r="A1" s="40" t="s">
        <v>1</v>
      </c>
      <c r="B1" s="40"/>
      <c r="C1" s="40"/>
      <c r="D1" s="40"/>
      <c r="E1" s="40"/>
      <c r="F1" s="40"/>
      <c r="G1" s="40"/>
      <c r="H1" s="40"/>
      <c r="I1" s="40"/>
    </row>
    <row r="2" spans="1:10">
      <c r="A2" s="40" t="s">
        <v>6</v>
      </c>
      <c r="B2" s="40"/>
      <c r="C2" s="40"/>
      <c r="D2" s="40"/>
      <c r="E2" s="40"/>
      <c r="F2" s="40"/>
      <c r="G2" s="40"/>
      <c r="H2" s="40"/>
      <c r="I2" s="40"/>
    </row>
    <row r="3" spans="1:10">
      <c r="A3" s="40" t="s">
        <v>7</v>
      </c>
      <c r="B3" s="40"/>
      <c r="C3" s="40"/>
      <c r="D3" s="40"/>
      <c r="E3" s="40"/>
      <c r="F3" s="40"/>
      <c r="G3" s="40"/>
      <c r="H3" s="40"/>
      <c r="I3" s="40"/>
    </row>
    <row r="4" spans="1:10">
      <c r="A4" s="50" t="s">
        <v>49</v>
      </c>
      <c r="B4" s="50"/>
      <c r="C4" s="50"/>
      <c r="D4" s="50"/>
      <c r="E4" s="50"/>
      <c r="F4" s="50"/>
      <c r="G4" s="50"/>
      <c r="H4" s="50"/>
      <c r="I4" s="50"/>
    </row>
    <row r="5" spans="1:10">
      <c r="B5" s="7"/>
      <c r="C5" s="7"/>
      <c r="D5" s="7"/>
      <c r="E5" s="7"/>
      <c r="F5" s="7"/>
      <c r="G5" s="7"/>
      <c r="H5" s="7"/>
    </row>
    <row r="6" spans="1:10" ht="18.75" customHeight="1">
      <c r="A6" s="6"/>
      <c r="B6" s="45" t="s">
        <v>50</v>
      </c>
      <c r="C6" s="45"/>
      <c r="D6" s="45"/>
      <c r="E6" s="45"/>
      <c r="F6" s="13" t="s">
        <v>10</v>
      </c>
      <c r="G6" s="51" t="s">
        <v>11</v>
      </c>
      <c r="H6" s="51"/>
      <c r="I6" s="53" t="s">
        <v>12</v>
      </c>
      <c r="J6" s="53"/>
    </row>
    <row r="7" spans="1:10" ht="31.9" customHeight="1">
      <c r="A7" s="21" t="s">
        <v>51</v>
      </c>
      <c r="B7" s="22" t="s">
        <v>52</v>
      </c>
      <c r="C7" s="22" t="s">
        <v>53</v>
      </c>
      <c r="D7" s="22" t="s">
        <v>54</v>
      </c>
      <c r="E7" s="22" t="s">
        <v>47</v>
      </c>
      <c r="F7" s="23" t="s">
        <v>55</v>
      </c>
      <c r="G7" s="22" t="s">
        <v>56</v>
      </c>
      <c r="H7" s="22" t="s">
        <v>57</v>
      </c>
      <c r="I7" s="20" t="s">
        <v>55</v>
      </c>
      <c r="J7" s="20" t="s">
        <v>48</v>
      </c>
    </row>
    <row r="8" spans="1:10" ht="23.1" customHeight="1">
      <c r="A8" s="8" t="s">
        <v>77</v>
      </c>
      <c r="B8" s="2" t="s">
        <v>78</v>
      </c>
      <c r="C8" s="2" t="s">
        <v>79</v>
      </c>
      <c r="D8" s="2" t="s">
        <v>61</v>
      </c>
      <c r="E8" s="2" t="s">
        <v>61</v>
      </c>
      <c r="F8" s="9">
        <v>79073529</v>
      </c>
      <c r="G8" s="9">
        <v>0</v>
      </c>
      <c r="H8" s="9">
        <v>0</v>
      </c>
      <c r="I8" s="9">
        <v>79073529</v>
      </c>
      <c r="J8" s="10">
        <f>Table6[[#This Row],[382626246.0000]]/1630431525260</f>
        <v>4.8498528012325068E-5</v>
      </c>
    </row>
    <row r="9" spans="1:10" ht="23.1" customHeight="1">
      <c r="A9" s="8" t="s">
        <v>86</v>
      </c>
      <c r="B9" s="2" t="s">
        <v>87</v>
      </c>
      <c r="C9" s="2" t="s">
        <v>79</v>
      </c>
      <c r="D9" s="2" t="s">
        <v>61</v>
      </c>
      <c r="E9" s="2" t="s">
        <v>61</v>
      </c>
      <c r="F9" s="9">
        <v>4074884</v>
      </c>
      <c r="G9" s="9">
        <v>90000000000</v>
      </c>
      <c r="H9" s="9">
        <v>90002463736</v>
      </c>
      <c r="I9" s="9">
        <v>1611148</v>
      </c>
      <c r="J9" s="10">
        <f>Table6[[#This Row],[382626246.0000]]/1630431525260</f>
        <v>9.8817274754490228E-7</v>
      </c>
    </row>
    <row r="10" spans="1:10" ht="23.1" customHeight="1">
      <c r="A10" s="8" t="s">
        <v>88</v>
      </c>
      <c r="B10" s="2" t="s">
        <v>89</v>
      </c>
      <c r="C10" s="2" t="s">
        <v>79</v>
      </c>
      <c r="D10" s="2" t="s">
        <v>61</v>
      </c>
      <c r="E10" s="2" t="s">
        <v>61</v>
      </c>
      <c r="F10" s="9">
        <v>12163190</v>
      </c>
      <c r="G10" s="9">
        <v>0</v>
      </c>
      <c r="H10" s="9">
        <v>0</v>
      </c>
      <c r="I10" s="9">
        <v>12163190</v>
      </c>
      <c r="J10" s="10">
        <f>Table6[[#This Row],[382626246.0000]]/1630431525260</f>
        <v>7.4601047707663608E-6</v>
      </c>
    </row>
    <row r="11" spans="1:10" ht="23.1" customHeight="1">
      <c r="A11" s="8" t="s">
        <v>90</v>
      </c>
      <c r="B11" s="2" t="s">
        <v>91</v>
      </c>
      <c r="C11" s="2" t="s">
        <v>79</v>
      </c>
      <c r="D11" s="2" t="s">
        <v>61</v>
      </c>
      <c r="E11" s="2" t="s">
        <v>61</v>
      </c>
      <c r="F11" s="9">
        <v>9221870</v>
      </c>
      <c r="G11" s="9">
        <v>126870000000</v>
      </c>
      <c r="H11" s="9">
        <v>123952929631</v>
      </c>
      <c r="I11" s="9">
        <v>2926292239</v>
      </c>
      <c r="J11" s="24">
        <f>Table6[[#This Row],[382626246.0000]]/1630431525260</f>
        <v>1.7947961589698488E-3</v>
      </c>
    </row>
    <row r="12" spans="1:10" ht="23.1" customHeight="1">
      <c r="A12" s="8" t="s">
        <v>94</v>
      </c>
      <c r="B12" s="2" t="s">
        <v>95</v>
      </c>
      <c r="C12" s="2" t="s">
        <v>79</v>
      </c>
      <c r="D12" s="2" t="s">
        <v>61</v>
      </c>
      <c r="E12" s="2" t="s">
        <v>61</v>
      </c>
      <c r="F12" s="9">
        <v>144414662</v>
      </c>
      <c r="G12" s="9">
        <v>2417400000</v>
      </c>
      <c r="H12" s="9">
        <v>0</v>
      </c>
      <c r="I12" s="9">
        <v>2561814662</v>
      </c>
      <c r="J12" s="24">
        <f>Table6[[#This Row],[382626246.0000]]/1630431525260</f>
        <v>1.571249465132536E-3</v>
      </c>
    </row>
    <row r="13" spans="1:10" ht="23.1" customHeight="1">
      <c r="A13" s="8" t="s">
        <v>98</v>
      </c>
      <c r="B13" s="2" t="s">
        <v>99</v>
      </c>
      <c r="C13" s="2" t="s">
        <v>79</v>
      </c>
      <c r="D13" s="2" t="s">
        <v>61</v>
      </c>
      <c r="E13" s="2" t="s">
        <v>61</v>
      </c>
      <c r="F13" s="9">
        <v>22446704</v>
      </c>
      <c r="G13" s="9">
        <v>5188834002</v>
      </c>
      <c r="H13" s="9">
        <v>3895903710</v>
      </c>
      <c r="I13" s="9">
        <v>1315376996</v>
      </c>
      <c r="J13" s="24">
        <f>Table6[[#This Row],[382626246.0000]]/1630431525260</f>
        <v>8.0676616933682071E-4</v>
      </c>
    </row>
    <row r="14" spans="1:10" ht="23.1" customHeight="1">
      <c r="A14" s="8" t="s">
        <v>102</v>
      </c>
      <c r="B14" s="2" t="s">
        <v>103</v>
      </c>
      <c r="C14" s="2" t="s">
        <v>79</v>
      </c>
      <c r="D14" s="2" t="s">
        <v>61</v>
      </c>
      <c r="E14" s="2" t="s">
        <v>61</v>
      </c>
      <c r="F14" s="9">
        <v>78000</v>
      </c>
      <c r="G14" s="9">
        <v>0</v>
      </c>
      <c r="H14" s="9">
        <v>0</v>
      </c>
      <c r="I14" s="9">
        <v>78000</v>
      </c>
      <c r="J14" s="10">
        <f>Table6[[#This Row],[382626246.0000]]/1630431525260</f>
        <v>4.7840095576882063E-8</v>
      </c>
    </row>
    <row r="15" spans="1:10" ht="23.1" customHeight="1">
      <c r="A15" s="8" t="s">
        <v>62</v>
      </c>
      <c r="B15" s="2" t="s">
        <v>63</v>
      </c>
      <c r="C15" s="2" t="s">
        <v>64</v>
      </c>
      <c r="D15" s="2" t="s">
        <v>61</v>
      </c>
      <c r="E15" s="2" t="s">
        <v>61</v>
      </c>
      <c r="F15" s="9">
        <v>0</v>
      </c>
      <c r="G15" s="9">
        <v>0</v>
      </c>
      <c r="H15" s="9">
        <v>0</v>
      </c>
      <c r="I15" s="9">
        <v>0</v>
      </c>
      <c r="J15" s="24">
        <f>Table6[[#This Row],[382626246.0000]]/1630431525260</f>
        <v>0</v>
      </c>
    </row>
    <row r="16" spans="1:10" ht="23.1" customHeight="1">
      <c r="A16" s="8" t="s">
        <v>69</v>
      </c>
      <c r="B16" s="2" t="s">
        <v>70</v>
      </c>
      <c r="C16" s="2" t="s">
        <v>64</v>
      </c>
      <c r="D16" s="2" t="s">
        <v>61</v>
      </c>
      <c r="E16" s="2" t="s">
        <v>61</v>
      </c>
      <c r="F16" s="9">
        <v>0</v>
      </c>
      <c r="G16" s="9">
        <v>0</v>
      </c>
      <c r="H16" s="9">
        <v>0</v>
      </c>
      <c r="I16" s="9">
        <v>0</v>
      </c>
      <c r="J16" s="24">
        <f>Table6[[#This Row],[382626246.0000]]/1630431525260</f>
        <v>0</v>
      </c>
    </row>
    <row r="17" spans="1:10" ht="23.1" customHeight="1">
      <c r="A17" s="8" t="s">
        <v>71</v>
      </c>
      <c r="B17" s="2" t="s">
        <v>72</v>
      </c>
      <c r="C17" s="2" t="s">
        <v>64</v>
      </c>
      <c r="D17" s="2" t="s">
        <v>61</v>
      </c>
      <c r="E17" s="2" t="s">
        <v>61</v>
      </c>
      <c r="F17" s="9">
        <v>0</v>
      </c>
      <c r="G17" s="9">
        <v>0</v>
      </c>
      <c r="H17" s="9">
        <v>0</v>
      </c>
      <c r="I17" s="9">
        <v>0</v>
      </c>
      <c r="J17" s="24">
        <f>Table6[[#This Row],[382626246.0000]]/1630431525260</f>
        <v>0</v>
      </c>
    </row>
    <row r="18" spans="1:10" ht="23.1" customHeight="1">
      <c r="A18" s="8" t="s">
        <v>73</v>
      </c>
      <c r="B18" s="2" t="s">
        <v>74</v>
      </c>
      <c r="C18" s="2" t="s">
        <v>64</v>
      </c>
      <c r="D18" s="2" t="s">
        <v>61</v>
      </c>
      <c r="E18" s="2" t="s">
        <v>61</v>
      </c>
      <c r="F18" s="9">
        <v>0</v>
      </c>
      <c r="G18" s="9">
        <v>0</v>
      </c>
      <c r="H18" s="9">
        <v>0</v>
      </c>
      <c r="I18" s="9">
        <v>0</v>
      </c>
      <c r="J18" s="24">
        <f>Table6[[#This Row],[382626246.0000]]/1630431525260</f>
        <v>0</v>
      </c>
    </row>
    <row r="19" spans="1:10" ht="23.1" customHeight="1">
      <c r="A19" s="8" t="s">
        <v>75</v>
      </c>
      <c r="B19" s="2" t="s">
        <v>76</v>
      </c>
      <c r="C19" s="2" t="s">
        <v>64</v>
      </c>
      <c r="D19" s="2" t="s">
        <v>61</v>
      </c>
      <c r="E19" s="2" t="s">
        <v>61</v>
      </c>
      <c r="F19" s="9">
        <v>0</v>
      </c>
      <c r="G19" s="9">
        <v>0</v>
      </c>
      <c r="H19" s="9">
        <v>0</v>
      </c>
      <c r="I19" s="9">
        <v>0</v>
      </c>
      <c r="J19" s="24">
        <f>Table6[[#This Row],[382626246.0000]]/1630431525260</f>
        <v>0</v>
      </c>
    </row>
    <row r="20" spans="1:10" ht="23.1" customHeight="1">
      <c r="A20" s="8" t="s">
        <v>80</v>
      </c>
      <c r="B20" s="2" t="s">
        <v>81</v>
      </c>
      <c r="C20" s="2" t="s">
        <v>64</v>
      </c>
      <c r="D20" s="2" t="s">
        <v>61</v>
      </c>
      <c r="E20" s="2" t="s">
        <v>61</v>
      </c>
      <c r="F20" s="9">
        <v>0</v>
      </c>
      <c r="G20" s="9">
        <v>0</v>
      </c>
      <c r="H20" s="9">
        <v>0</v>
      </c>
      <c r="I20" s="9">
        <v>0</v>
      </c>
      <c r="J20" s="24">
        <f>Table6[[#This Row],[382626246.0000]]/1630431525260</f>
        <v>0</v>
      </c>
    </row>
    <row r="21" spans="1:10" ht="23.1" customHeight="1">
      <c r="A21" s="8" t="s">
        <v>82</v>
      </c>
      <c r="B21" s="2" t="s">
        <v>83</v>
      </c>
      <c r="C21" s="2" t="s">
        <v>64</v>
      </c>
      <c r="D21" s="2" t="s">
        <v>61</v>
      </c>
      <c r="E21" s="2" t="s">
        <v>61</v>
      </c>
      <c r="F21" s="9">
        <v>0</v>
      </c>
      <c r="G21" s="9">
        <v>0</v>
      </c>
      <c r="H21" s="9">
        <v>0</v>
      </c>
      <c r="I21" s="9">
        <v>0</v>
      </c>
      <c r="J21" s="24">
        <f>Table6[[#This Row],[382626246.0000]]/1630431525260</f>
        <v>0</v>
      </c>
    </row>
    <row r="22" spans="1:10" ht="23.1" customHeight="1">
      <c r="A22" s="8" t="s">
        <v>84</v>
      </c>
      <c r="B22" s="2" t="s">
        <v>85</v>
      </c>
      <c r="C22" s="2" t="s">
        <v>64</v>
      </c>
      <c r="D22" s="2" t="s">
        <v>61</v>
      </c>
      <c r="E22" s="2" t="s">
        <v>61</v>
      </c>
      <c r="F22" s="9">
        <v>0</v>
      </c>
      <c r="G22" s="9">
        <v>0</v>
      </c>
      <c r="H22" s="9">
        <v>0</v>
      </c>
      <c r="I22" s="9">
        <v>0</v>
      </c>
      <c r="J22" s="24">
        <f>Table6[[#This Row],[382626246.0000]]/1630431525260</f>
        <v>0</v>
      </c>
    </row>
    <row r="23" spans="1:10" ht="23.1" customHeight="1">
      <c r="A23" s="8" t="s">
        <v>92</v>
      </c>
      <c r="B23" s="2" t="s">
        <v>93</v>
      </c>
      <c r="C23" s="2" t="s">
        <v>64</v>
      </c>
      <c r="D23" s="2" t="s">
        <v>61</v>
      </c>
      <c r="E23" s="2" t="s">
        <v>61</v>
      </c>
      <c r="F23" s="9">
        <v>0</v>
      </c>
      <c r="G23" s="9">
        <v>0</v>
      </c>
      <c r="H23" s="9">
        <v>0</v>
      </c>
      <c r="I23" s="9">
        <v>0</v>
      </c>
      <c r="J23" s="24">
        <f>Table6[[#This Row],[382626246.0000]]/1630431525260</f>
        <v>0</v>
      </c>
    </row>
    <row r="24" spans="1:10" ht="23.1" customHeight="1">
      <c r="A24" s="8" t="s">
        <v>104</v>
      </c>
      <c r="B24" s="2" t="s">
        <v>105</v>
      </c>
      <c r="C24" s="2" t="s">
        <v>64</v>
      </c>
      <c r="D24" s="2" t="s">
        <v>61</v>
      </c>
      <c r="E24" s="2" t="s">
        <v>61</v>
      </c>
      <c r="F24" s="9">
        <v>0</v>
      </c>
      <c r="G24" s="9">
        <v>0</v>
      </c>
      <c r="H24" s="9">
        <v>0</v>
      </c>
      <c r="I24" s="9">
        <v>0</v>
      </c>
      <c r="J24" s="24">
        <f>Table6[[#This Row],[382626246.0000]]/1630431525260</f>
        <v>0</v>
      </c>
    </row>
    <row r="25" spans="1:10" ht="23.1" customHeight="1">
      <c r="A25" s="8" t="s">
        <v>58</v>
      </c>
      <c r="B25" s="2" t="s">
        <v>59</v>
      </c>
      <c r="C25" s="2" t="s">
        <v>60</v>
      </c>
      <c r="D25" s="2" t="s">
        <v>61</v>
      </c>
      <c r="E25" s="2" t="s">
        <v>61</v>
      </c>
      <c r="F25" s="9">
        <v>381064506</v>
      </c>
      <c r="G25" s="9">
        <v>1561740</v>
      </c>
      <c r="H25" s="9">
        <v>0</v>
      </c>
      <c r="I25" s="9">
        <v>382626246</v>
      </c>
      <c r="J25" s="24">
        <f>Table6[[#This Row],[382626246.0000]]/1630431525260</f>
        <v>2.3467789972902035E-4</v>
      </c>
    </row>
    <row r="26" spans="1:10" ht="23.1" customHeight="1">
      <c r="A26" s="8" t="s">
        <v>65</v>
      </c>
      <c r="B26" s="2" t="s">
        <v>66</v>
      </c>
      <c r="C26" s="2" t="s">
        <v>60</v>
      </c>
      <c r="D26" s="2" t="s">
        <v>61</v>
      </c>
      <c r="E26" s="2" t="s">
        <v>61</v>
      </c>
      <c r="F26" s="9">
        <v>55357956</v>
      </c>
      <c r="G26" s="9">
        <v>226548</v>
      </c>
      <c r="H26" s="9">
        <v>54930994</v>
      </c>
      <c r="I26" s="9">
        <v>653510</v>
      </c>
      <c r="J26" s="24">
        <f>Table6[[#This Row],[382626246.0000]]/1630431525260</f>
        <v>4.0082026744164354E-7</v>
      </c>
    </row>
    <row r="27" spans="1:10" ht="23.1" customHeight="1">
      <c r="A27" s="8" t="s">
        <v>67</v>
      </c>
      <c r="B27" s="2" t="s">
        <v>68</v>
      </c>
      <c r="C27" s="2" t="s">
        <v>60</v>
      </c>
      <c r="D27" s="2" t="s">
        <v>61</v>
      </c>
      <c r="E27" s="2" t="s">
        <v>61</v>
      </c>
      <c r="F27" s="9">
        <v>3947438</v>
      </c>
      <c r="G27" s="9">
        <v>16178</v>
      </c>
      <c r="H27" s="9">
        <v>0</v>
      </c>
      <c r="I27" s="9">
        <v>3963616</v>
      </c>
      <c r="J27" s="24">
        <f>Table6[[#This Row],[382626246.0000]]/1630431525260</f>
        <v>2.4310226701289612E-6</v>
      </c>
    </row>
    <row r="28" spans="1:10" ht="23.1" customHeight="1">
      <c r="A28" s="8" t="s">
        <v>96</v>
      </c>
      <c r="B28" s="2" t="s">
        <v>97</v>
      </c>
      <c r="C28" s="2" t="s">
        <v>60</v>
      </c>
      <c r="D28" s="2" t="s">
        <v>61</v>
      </c>
      <c r="E28" s="2" t="s">
        <v>61</v>
      </c>
      <c r="F28" s="9">
        <v>81305445</v>
      </c>
      <c r="G28" s="9">
        <v>333219</v>
      </c>
      <c r="H28" s="9">
        <v>0</v>
      </c>
      <c r="I28" s="9">
        <v>81638664</v>
      </c>
      <c r="J28" s="24">
        <f>Table6[[#This Row],[382626246.0000]]/1630431525260</f>
        <v>5.00718139554995E-5</v>
      </c>
    </row>
    <row r="29" spans="1:10" ht="23.1" customHeight="1">
      <c r="A29" s="8" t="s">
        <v>100</v>
      </c>
      <c r="B29" s="2" t="s">
        <v>101</v>
      </c>
      <c r="C29" s="2" t="s">
        <v>60</v>
      </c>
      <c r="D29" s="2" t="s">
        <v>61</v>
      </c>
      <c r="E29" s="2" t="s">
        <v>61</v>
      </c>
      <c r="F29" s="9">
        <v>19710451868</v>
      </c>
      <c r="G29" s="9">
        <v>4376552475089</v>
      </c>
      <c r="H29" s="9">
        <v>4395756155415</v>
      </c>
      <c r="I29" s="9">
        <v>506771542</v>
      </c>
      <c r="J29" s="24">
        <f>Table6[[#This Row],[382626246.0000]]/1630431525260</f>
        <v>3.1082050006312693E-4</v>
      </c>
    </row>
    <row r="30" spans="1:10" ht="23.1" customHeight="1">
      <c r="A30" s="8" t="s">
        <v>29</v>
      </c>
      <c r="F30" s="9">
        <v>20503600052</v>
      </c>
      <c r="G30" s="9">
        <v>4601030846776</v>
      </c>
      <c r="H30" s="9">
        <v>4613662383486</v>
      </c>
      <c r="I30" s="9">
        <v>7872063342</v>
      </c>
      <c r="J30" s="24">
        <f>Table6[[#This Row],[382626246.0000]]/1630431525260</f>
        <v>4.8282084957506364E-3</v>
      </c>
    </row>
    <row r="31" spans="1:10" ht="23.1" customHeight="1">
      <c r="A31" s="16" t="s">
        <v>30</v>
      </c>
      <c r="B31" s="6"/>
      <c r="C31" s="6"/>
      <c r="D31" s="6"/>
      <c r="E31" s="6"/>
      <c r="F31" s="17"/>
      <c r="G31" s="52"/>
      <c r="H31" s="52"/>
      <c r="I31" s="17"/>
      <c r="J31" s="10"/>
    </row>
    <row r="35" spans="3:3">
      <c r="C35" s="2" t="s">
        <v>106</v>
      </c>
    </row>
  </sheetData>
  <mergeCells count="8">
    <mergeCell ref="G31:H31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"/>
  <sheetViews>
    <sheetView rightToLeft="1" zoomScale="106" zoomScaleNormal="106" workbookViewId="0">
      <selection activeCell="B14" sqref="B14"/>
    </sheetView>
  </sheetViews>
  <sheetFormatPr defaultColWidth="13" defaultRowHeight="18"/>
  <cols>
    <col min="1" max="1" width="52.125" style="8" bestFit="1" customWidth="1"/>
    <col min="2" max="2" width="13" style="11" customWidth="1"/>
    <col min="3" max="3" width="16.25" style="11" customWidth="1"/>
    <col min="4" max="4" width="16.375" style="11" customWidth="1"/>
    <col min="5" max="5" width="17.625" style="11" customWidth="1"/>
    <col min="6" max="7" width="13" style="1" customWidth="1"/>
    <col min="8" max="8" width="15" style="1" hidden="1" customWidth="1"/>
    <col min="9" max="19" width="13" style="1" customWidth="1"/>
    <col min="20" max="16384" width="13" style="1"/>
  </cols>
  <sheetData>
    <row r="1" spans="1:18">
      <c r="A1" s="40" t="s">
        <v>1</v>
      </c>
      <c r="B1" s="40"/>
      <c r="C1" s="40"/>
      <c r="D1" s="40"/>
    </row>
    <row r="2" spans="1:18">
      <c r="A2" s="40" t="s">
        <v>107</v>
      </c>
      <c r="B2" s="40"/>
      <c r="C2" s="40"/>
      <c r="D2" s="40"/>
    </row>
    <row r="3" spans="1:18">
      <c r="A3" s="40" t="s">
        <v>108</v>
      </c>
      <c r="B3" s="40"/>
      <c r="C3" s="40"/>
      <c r="D3" s="40"/>
    </row>
    <row r="4" spans="1:18">
      <c r="A4" s="50" t="s">
        <v>109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>
      <c r="A5" s="7" t="s">
        <v>110</v>
      </c>
      <c r="B5" s="7" t="s">
        <v>111</v>
      </c>
      <c r="C5" s="7" t="s">
        <v>55</v>
      </c>
      <c r="D5" s="7" t="s">
        <v>112</v>
      </c>
      <c r="E5" s="7" t="s">
        <v>113</v>
      </c>
    </row>
    <row r="6" spans="1:18" ht="23.1" customHeight="1">
      <c r="A6" s="8" t="s">
        <v>114</v>
      </c>
      <c r="B6" s="2" t="s">
        <v>115</v>
      </c>
      <c r="C6" s="9">
        <v>-384218217152</v>
      </c>
      <c r="D6" s="10">
        <v>128.33000000000001</v>
      </c>
      <c r="E6" s="10">
        <v>-26.5</v>
      </c>
      <c r="H6" s="75">
        <f>'درآمد سرمایه گذاری در سهام و ص '!E27</f>
        <v>-161693317100</v>
      </c>
    </row>
    <row r="7" spans="1:18" ht="23.1" customHeight="1">
      <c r="A7" s="8" t="s">
        <v>116</v>
      </c>
      <c r="B7" s="2" t="s">
        <v>117</v>
      </c>
      <c r="C7" s="9">
        <v>-1180080856</v>
      </c>
      <c r="D7" s="10">
        <v>0.39</v>
      </c>
      <c r="E7" s="10">
        <v>-0.08</v>
      </c>
      <c r="H7" s="75">
        <f>'درآمد سرمایه گذاری در اوراق بها'!E23</f>
        <v>70694406</v>
      </c>
    </row>
    <row r="8" spans="1:18" ht="23.1" customHeight="1">
      <c r="A8" s="8" t="s">
        <v>118</v>
      </c>
      <c r="B8" s="2" t="s">
        <v>119</v>
      </c>
      <c r="C8" s="9">
        <v>2590235086</v>
      </c>
      <c r="D8" s="10">
        <v>-0.87</v>
      </c>
      <c r="E8" s="10">
        <v>0.18</v>
      </c>
      <c r="H8" s="75">
        <f>'درآمد سپرده بانکی'!C23</f>
        <v>4087600</v>
      </c>
    </row>
    <row r="9" spans="1:18" ht="23.1" customHeight="1">
      <c r="A9" s="8" t="s">
        <v>120</v>
      </c>
      <c r="B9" s="2" t="s">
        <v>121</v>
      </c>
      <c r="C9" s="9">
        <v>83410733225</v>
      </c>
      <c r="D9" s="10">
        <v>-27.86</v>
      </c>
      <c r="E9" s="10">
        <v>5.75</v>
      </c>
      <c r="H9" s="75">
        <f>'سایر درآمدها'!B8</f>
        <v>0</v>
      </c>
    </row>
    <row r="10" spans="1:18" ht="23.1" customHeight="1">
      <c r="A10" s="8" t="s">
        <v>29</v>
      </c>
      <c r="B10" s="8"/>
      <c r="C10" s="9">
        <f>SUBTOTAL(109,C6:C9)</f>
        <v>-299397329697</v>
      </c>
      <c r="D10" s="10">
        <f>SUBTOTAL(109,D6:D9)</f>
        <v>99.99</v>
      </c>
      <c r="E10" s="10">
        <f>SUBTOTAL(109,E6:E9)</f>
        <v>-20.65</v>
      </c>
      <c r="H10" s="76">
        <f>SUM(H6:H9)</f>
        <v>-161618535094</v>
      </c>
    </row>
    <row r="11" spans="1:18" ht="23.1" customHeight="1">
      <c r="A11" s="25" t="s">
        <v>30</v>
      </c>
      <c r="B11" s="26"/>
      <c r="C11" s="17"/>
      <c r="D11" s="1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</sheetData>
  <mergeCells count="4">
    <mergeCell ref="A4:R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rightToLeft="1" zoomScale="106" zoomScaleNormal="106" workbookViewId="0">
      <selection activeCell="J10" sqref="J10"/>
    </sheetView>
  </sheetViews>
  <sheetFormatPr defaultColWidth="13" defaultRowHeight="18"/>
  <cols>
    <col min="1" max="1" width="20.5" style="11" bestFit="1" customWidth="1"/>
    <col min="2" max="2" width="13.25" style="11" customWidth="1"/>
    <col min="3" max="3" width="22.25" style="11" customWidth="1"/>
    <col min="4" max="4" width="15.375" style="11" customWidth="1"/>
    <col min="5" max="5" width="15" style="11" customWidth="1"/>
    <col min="6" max="6" width="13" style="11" customWidth="1"/>
    <col min="7" max="7" width="16.25" style="11" customWidth="1"/>
    <col min="8" max="8" width="15" style="11" customWidth="1"/>
    <col min="9" max="9" width="13" style="11" customWidth="1"/>
    <col min="10" max="10" width="16.25" style="11" customWidth="1"/>
    <col min="11" max="14" width="13" style="11" customWidth="1"/>
    <col min="15" max="16384" width="13" style="11"/>
  </cols>
  <sheetData>
    <row r="1" spans="1:13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</row>
    <row r="2" spans="1:13">
      <c r="A2" s="40" t="s">
        <v>107</v>
      </c>
      <c r="B2" s="40"/>
      <c r="C2" s="40"/>
      <c r="D2" s="40"/>
      <c r="E2" s="40"/>
      <c r="F2" s="40"/>
      <c r="G2" s="40"/>
      <c r="H2" s="40"/>
      <c r="I2" s="40"/>
      <c r="J2" s="40"/>
    </row>
    <row r="3" spans="1:13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</row>
    <row r="4" spans="1:13">
      <c r="A4" s="50" t="s">
        <v>122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6.5" customHeight="1">
      <c r="B5" s="51" t="s">
        <v>123</v>
      </c>
      <c r="C5" s="51"/>
      <c r="D5" s="51"/>
      <c r="E5" s="56" t="s">
        <v>124</v>
      </c>
      <c r="F5" s="56"/>
      <c r="G5" s="56"/>
      <c r="H5" s="56" t="s">
        <v>125</v>
      </c>
      <c r="I5" s="56"/>
      <c r="J5" s="56"/>
      <c r="K5" s="34"/>
      <c r="L5" s="34"/>
      <c r="M5" s="34"/>
    </row>
    <row r="6" spans="1:13" s="2" customFormat="1" ht="47.25" customHeight="1">
      <c r="A6" s="7" t="s">
        <v>31</v>
      </c>
      <c r="B6" s="7" t="s">
        <v>126</v>
      </c>
      <c r="C6" s="7" t="s">
        <v>127</v>
      </c>
      <c r="D6" s="7" t="s">
        <v>128</v>
      </c>
      <c r="E6" s="7" t="s">
        <v>129</v>
      </c>
      <c r="F6" s="7" t="s">
        <v>130</v>
      </c>
      <c r="G6" s="7" t="s">
        <v>131</v>
      </c>
      <c r="H6" s="7" t="s">
        <v>129</v>
      </c>
      <c r="I6" s="7" t="s">
        <v>130</v>
      </c>
      <c r="J6" s="7" t="s">
        <v>131</v>
      </c>
    </row>
    <row r="7" spans="1:13" ht="23.1" customHeight="1">
      <c r="A7" s="8" t="s">
        <v>23</v>
      </c>
      <c r="B7" s="2" t="s">
        <v>132</v>
      </c>
      <c r="C7" s="9">
        <v>0</v>
      </c>
      <c r="D7" s="9">
        <v>78</v>
      </c>
      <c r="E7" s="9">
        <v>0</v>
      </c>
      <c r="F7" s="9">
        <v>0</v>
      </c>
      <c r="G7" s="9">
        <v>0</v>
      </c>
      <c r="H7" s="9">
        <v>17986087</v>
      </c>
      <c r="I7" s="9">
        <v>0</v>
      </c>
      <c r="J7" s="9">
        <v>17986087</v>
      </c>
    </row>
    <row r="8" spans="1:13" ht="23.1" customHeight="1">
      <c r="A8" s="8" t="s">
        <v>23</v>
      </c>
      <c r="B8" s="2" t="s">
        <v>133</v>
      </c>
      <c r="C8" s="9">
        <v>35972174</v>
      </c>
      <c r="D8" s="9">
        <v>1</v>
      </c>
      <c r="E8" s="9">
        <v>0</v>
      </c>
      <c r="F8" s="9">
        <v>0</v>
      </c>
      <c r="G8" s="9">
        <v>0</v>
      </c>
      <c r="H8" s="9">
        <v>35972174</v>
      </c>
      <c r="I8" s="9">
        <v>0</v>
      </c>
      <c r="J8" s="9">
        <v>35972174</v>
      </c>
    </row>
    <row r="9" spans="1:13" ht="23.1" customHeight="1">
      <c r="A9" s="8" t="s">
        <v>134</v>
      </c>
      <c r="B9" s="2" t="s">
        <v>135</v>
      </c>
      <c r="C9" s="9">
        <v>140</v>
      </c>
      <c r="D9" s="9">
        <v>3000</v>
      </c>
      <c r="E9" s="9">
        <v>0</v>
      </c>
      <c r="F9" s="9">
        <v>0</v>
      </c>
      <c r="G9" s="9">
        <v>0</v>
      </c>
      <c r="H9" s="9">
        <v>420000</v>
      </c>
      <c r="I9" s="9">
        <v>0</v>
      </c>
      <c r="J9" s="9">
        <v>420000</v>
      </c>
    </row>
    <row r="10" spans="1:13" ht="23.1" customHeight="1">
      <c r="A10" s="8" t="s">
        <v>29</v>
      </c>
      <c r="B10" s="2"/>
      <c r="C10" s="9"/>
      <c r="D10" s="9"/>
      <c r="E10" s="9">
        <v>0</v>
      </c>
      <c r="F10" s="9">
        <v>0</v>
      </c>
      <c r="G10" s="9">
        <v>0</v>
      </c>
      <c r="H10" s="9">
        <v>54378261</v>
      </c>
      <c r="I10" s="9">
        <v>0</v>
      </c>
      <c r="J10" s="9">
        <v>54378261</v>
      </c>
    </row>
    <row r="11" spans="1:13" ht="23.1" customHeight="1">
      <c r="A11" s="8" t="s">
        <v>30</v>
      </c>
      <c r="B11" s="35"/>
      <c r="C11" s="37"/>
      <c r="D11" s="37"/>
      <c r="E11" s="37"/>
      <c r="F11" s="37"/>
      <c r="G11" s="37"/>
      <c r="H11" s="37"/>
      <c r="I11" s="37"/>
      <c r="J11" s="37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rightToLeft="1" topLeftCell="A4" zoomScale="106" zoomScaleNormal="106" workbookViewId="0">
      <selection activeCell="J4" sqref="J1:J1048576"/>
    </sheetView>
  </sheetViews>
  <sheetFormatPr defaultColWidth="9" defaultRowHeight="18"/>
  <cols>
    <col min="1" max="1" width="20.5" style="11" bestFit="1" customWidth="1"/>
    <col min="2" max="2" width="14.25" style="2" customWidth="1"/>
    <col min="3" max="3" width="13" style="2" customWidth="1"/>
    <col min="4" max="4" width="17.25" style="2" customWidth="1"/>
    <col min="5" max="7" width="13" style="2" customWidth="1"/>
    <col min="8" max="8" width="13.5" style="2" customWidth="1"/>
    <col min="9" max="9" width="13" style="2" customWidth="1"/>
    <col min="10" max="10" width="13.5" style="2" customWidth="1"/>
    <col min="11" max="11" width="9" style="1" customWidth="1"/>
    <col min="12" max="16384" width="9" style="1"/>
  </cols>
  <sheetData>
    <row r="1" spans="1:10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0" t="s">
        <v>107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</row>
    <row r="4" spans="1:10">
      <c r="A4" s="50" t="s">
        <v>136</v>
      </c>
      <c r="B4" s="50"/>
      <c r="C4" s="50"/>
      <c r="D4" s="50"/>
      <c r="E4" s="50"/>
    </row>
    <row r="5" spans="1:10" ht="16.5" customHeight="1">
      <c r="A5" s="2"/>
      <c r="B5" s="51"/>
      <c r="C5" s="51"/>
      <c r="D5" s="51"/>
      <c r="E5" s="56" t="s">
        <v>124</v>
      </c>
      <c r="F5" s="56"/>
      <c r="G5" s="56"/>
      <c r="H5" s="56" t="s">
        <v>125</v>
      </c>
      <c r="I5" s="56"/>
      <c r="J5" s="56"/>
    </row>
    <row r="6" spans="1:10" ht="38.25" customHeight="1">
      <c r="A6" s="2" t="s">
        <v>110</v>
      </c>
      <c r="B6" s="33" t="s">
        <v>137</v>
      </c>
      <c r="C6" s="33" t="s">
        <v>38</v>
      </c>
      <c r="D6" s="33" t="s">
        <v>47</v>
      </c>
      <c r="E6" s="33" t="s">
        <v>138</v>
      </c>
      <c r="F6" s="33" t="s">
        <v>130</v>
      </c>
      <c r="G6" s="33" t="s">
        <v>139</v>
      </c>
      <c r="H6" s="33" t="s">
        <v>138</v>
      </c>
      <c r="I6" s="33" t="s">
        <v>130</v>
      </c>
      <c r="J6" s="33" t="s">
        <v>139</v>
      </c>
    </row>
    <row r="7" spans="1:10" ht="23.1" customHeight="1">
      <c r="A7" s="8" t="s">
        <v>104</v>
      </c>
      <c r="B7" s="2" t="s">
        <v>140</v>
      </c>
      <c r="C7" s="2" t="s">
        <v>61</v>
      </c>
      <c r="D7" s="2" t="s">
        <v>61</v>
      </c>
      <c r="E7" s="9">
        <v>0</v>
      </c>
      <c r="F7" s="9">
        <v>0</v>
      </c>
      <c r="G7" s="9">
        <v>0</v>
      </c>
      <c r="H7" s="9">
        <v>261369864</v>
      </c>
      <c r="I7" s="9">
        <v>-1321981</v>
      </c>
      <c r="J7" s="9">
        <v>260047883</v>
      </c>
    </row>
    <row r="8" spans="1:10" ht="23.1" customHeight="1">
      <c r="A8" s="8" t="s">
        <v>100</v>
      </c>
      <c r="B8" s="2" t="s">
        <v>141</v>
      </c>
      <c r="C8" s="2" t="s">
        <v>61</v>
      </c>
      <c r="D8" s="2" t="s">
        <v>61</v>
      </c>
      <c r="E8" s="9">
        <v>1949915</v>
      </c>
      <c r="F8" s="9">
        <v>0</v>
      </c>
      <c r="G8" s="9">
        <v>1949915</v>
      </c>
      <c r="H8" s="9">
        <v>41945240</v>
      </c>
      <c r="I8" s="9">
        <v>0</v>
      </c>
      <c r="J8" s="9">
        <v>41945240</v>
      </c>
    </row>
    <row r="9" spans="1:10" ht="23.1" customHeight="1">
      <c r="A9" s="8" t="s">
        <v>92</v>
      </c>
      <c r="B9" s="2" t="s">
        <v>142</v>
      </c>
      <c r="C9" s="2" t="s">
        <v>61</v>
      </c>
      <c r="D9" s="2" t="s">
        <v>61</v>
      </c>
      <c r="E9" s="9">
        <v>0</v>
      </c>
      <c r="F9" s="9">
        <v>0</v>
      </c>
      <c r="G9" s="9">
        <v>0</v>
      </c>
      <c r="H9" s="9">
        <v>239589042</v>
      </c>
      <c r="I9" s="9">
        <v>961797</v>
      </c>
      <c r="J9" s="9">
        <v>240550839</v>
      </c>
    </row>
    <row r="10" spans="1:10" ht="23.1" customHeight="1">
      <c r="A10" s="8" t="s">
        <v>96</v>
      </c>
      <c r="B10" s="2" t="s">
        <v>143</v>
      </c>
      <c r="C10" s="2" t="s">
        <v>61</v>
      </c>
      <c r="D10" s="2" t="s">
        <v>61</v>
      </c>
      <c r="E10" s="9">
        <v>333219</v>
      </c>
      <c r="F10" s="9">
        <v>0</v>
      </c>
      <c r="G10" s="9">
        <v>333219</v>
      </c>
      <c r="H10" s="9">
        <v>3670462</v>
      </c>
      <c r="I10" s="9">
        <v>0</v>
      </c>
      <c r="J10" s="9">
        <v>3670462</v>
      </c>
    </row>
    <row r="11" spans="1:10" ht="23.1" customHeight="1">
      <c r="A11" s="8" t="s">
        <v>84</v>
      </c>
      <c r="B11" s="2" t="s">
        <v>144</v>
      </c>
      <c r="C11" s="2" t="s">
        <v>61</v>
      </c>
      <c r="D11" s="2" t="s">
        <v>61</v>
      </c>
      <c r="E11" s="9">
        <v>0</v>
      </c>
      <c r="F11" s="9">
        <v>0</v>
      </c>
      <c r="G11" s="9">
        <v>0</v>
      </c>
      <c r="H11" s="9">
        <v>239589042</v>
      </c>
      <c r="I11" s="9">
        <v>961797</v>
      </c>
      <c r="J11" s="9">
        <v>240550839</v>
      </c>
    </row>
    <row r="12" spans="1:10" ht="23.1" customHeight="1">
      <c r="A12" s="8" t="s">
        <v>80</v>
      </c>
      <c r="B12" s="2" t="s">
        <v>144</v>
      </c>
      <c r="C12" s="2" t="s">
        <v>61</v>
      </c>
      <c r="D12" s="2" t="s">
        <v>61</v>
      </c>
      <c r="E12" s="9">
        <v>0</v>
      </c>
      <c r="F12" s="9">
        <v>0</v>
      </c>
      <c r="G12" s="9">
        <v>0</v>
      </c>
      <c r="H12" s="9">
        <v>239589042</v>
      </c>
      <c r="I12" s="9">
        <v>961797</v>
      </c>
      <c r="J12" s="9">
        <v>240550839</v>
      </c>
    </row>
    <row r="13" spans="1:10" ht="23.1" customHeight="1">
      <c r="A13" s="8" t="s">
        <v>82</v>
      </c>
      <c r="B13" s="2" t="s">
        <v>140</v>
      </c>
      <c r="C13" s="2" t="s">
        <v>61</v>
      </c>
      <c r="D13" s="2" t="s">
        <v>61</v>
      </c>
      <c r="E13" s="9">
        <v>0</v>
      </c>
      <c r="F13" s="9">
        <v>0</v>
      </c>
      <c r="G13" s="9">
        <v>0</v>
      </c>
      <c r="H13" s="9">
        <v>261369864</v>
      </c>
      <c r="I13" s="9">
        <v>-1321981</v>
      </c>
      <c r="J13" s="9">
        <v>260047883</v>
      </c>
    </row>
    <row r="14" spans="1:10" ht="23.1" customHeight="1">
      <c r="A14" s="8" t="s">
        <v>71</v>
      </c>
      <c r="B14" s="2" t="s">
        <v>144</v>
      </c>
      <c r="C14" s="2" t="s">
        <v>61</v>
      </c>
      <c r="D14" s="2" t="s">
        <v>61</v>
      </c>
      <c r="E14" s="9">
        <v>0</v>
      </c>
      <c r="F14" s="9">
        <v>0</v>
      </c>
      <c r="G14" s="9">
        <v>0</v>
      </c>
      <c r="H14" s="9">
        <v>239589042</v>
      </c>
      <c r="I14" s="9">
        <v>961797</v>
      </c>
      <c r="J14" s="9">
        <v>240550839</v>
      </c>
    </row>
    <row r="15" spans="1:10" ht="23.1" customHeight="1">
      <c r="A15" s="8" t="s">
        <v>75</v>
      </c>
      <c r="B15" s="2" t="s">
        <v>140</v>
      </c>
      <c r="C15" s="2" t="s">
        <v>61</v>
      </c>
      <c r="D15" s="2" t="s">
        <v>61</v>
      </c>
      <c r="E15" s="9">
        <v>0</v>
      </c>
      <c r="F15" s="9">
        <v>0</v>
      </c>
      <c r="G15" s="9">
        <v>0</v>
      </c>
      <c r="H15" s="9">
        <v>261369864</v>
      </c>
      <c r="I15" s="9">
        <v>-1321981</v>
      </c>
      <c r="J15" s="9">
        <v>260047883</v>
      </c>
    </row>
    <row r="16" spans="1:10" ht="23.1" customHeight="1">
      <c r="A16" s="8" t="s">
        <v>73</v>
      </c>
      <c r="B16" s="2" t="s">
        <v>140</v>
      </c>
      <c r="C16" s="2" t="s">
        <v>61</v>
      </c>
      <c r="D16" s="2" t="s">
        <v>61</v>
      </c>
      <c r="E16" s="9">
        <v>0</v>
      </c>
      <c r="F16" s="9">
        <v>0</v>
      </c>
      <c r="G16" s="9">
        <v>0</v>
      </c>
      <c r="H16" s="9">
        <v>261369864</v>
      </c>
      <c r="I16" s="9">
        <v>-1321981</v>
      </c>
      <c r="J16" s="9">
        <v>260047883</v>
      </c>
    </row>
    <row r="17" spans="1:10" ht="23.1" customHeight="1">
      <c r="A17" s="8" t="s">
        <v>69</v>
      </c>
      <c r="B17" s="2" t="s">
        <v>140</v>
      </c>
      <c r="C17" s="2" t="s">
        <v>61</v>
      </c>
      <c r="D17" s="2" t="s">
        <v>61</v>
      </c>
      <c r="E17" s="9">
        <v>0</v>
      </c>
      <c r="F17" s="9">
        <v>0</v>
      </c>
      <c r="G17" s="9">
        <v>0</v>
      </c>
      <c r="H17" s="9">
        <v>261369864</v>
      </c>
      <c r="I17" s="9">
        <v>-1321981</v>
      </c>
      <c r="J17" s="9">
        <v>260047883</v>
      </c>
    </row>
    <row r="18" spans="1:10" ht="23.1" customHeight="1">
      <c r="A18" s="8" t="s">
        <v>62</v>
      </c>
      <c r="B18" s="2" t="s">
        <v>144</v>
      </c>
      <c r="C18" s="2" t="s">
        <v>61</v>
      </c>
      <c r="D18" s="2" t="s">
        <v>61</v>
      </c>
      <c r="E18" s="9">
        <v>0</v>
      </c>
      <c r="F18" s="9">
        <v>0</v>
      </c>
      <c r="G18" s="9">
        <v>0</v>
      </c>
      <c r="H18" s="9">
        <v>239589042</v>
      </c>
      <c r="I18" s="9">
        <v>961797</v>
      </c>
      <c r="J18" s="9">
        <v>240550839</v>
      </c>
    </row>
    <row r="19" spans="1:10" ht="23.1" customHeight="1">
      <c r="A19" s="8" t="s">
        <v>58</v>
      </c>
      <c r="B19" s="2" t="s">
        <v>141</v>
      </c>
      <c r="C19" s="2" t="s">
        <v>61</v>
      </c>
      <c r="D19" s="2" t="s">
        <v>61</v>
      </c>
      <c r="E19" s="9">
        <v>1561740</v>
      </c>
      <c r="F19" s="9">
        <v>0</v>
      </c>
      <c r="G19" s="9">
        <v>1561740</v>
      </c>
      <c r="H19" s="9">
        <v>15662171</v>
      </c>
      <c r="I19" s="9">
        <v>0</v>
      </c>
      <c r="J19" s="9">
        <v>15662171</v>
      </c>
    </row>
    <row r="20" spans="1:10" ht="23.1" customHeight="1">
      <c r="A20" s="8" t="s">
        <v>67</v>
      </c>
      <c r="B20" s="2" t="s">
        <v>141</v>
      </c>
      <c r="C20" s="2" t="s">
        <v>61</v>
      </c>
      <c r="D20" s="2" t="s">
        <v>61</v>
      </c>
      <c r="E20" s="9">
        <v>16178</v>
      </c>
      <c r="F20" s="9">
        <v>0</v>
      </c>
      <c r="G20" s="9">
        <v>16178</v>
      </c>
      <c r="H20" s="9">
        <v>24815229</v>
      </c>
      <c r="I20" s="9">
        <v>0</v>
      </c>
      <c r="J20" s="9">
        <v>24815229</v>
      </c>
    </row>
    <row r="21" spans="1:10" ht="23.1" customHeight="1">
      <c r="A21" s="8" t="s">
        <v>65</v>
      </c>
      <c r="B21" s="2" t="s">
        <v>10</v>
      </c>
      <c r="C21" s="2" t="s">
        <v>61</v>
      </c>
      <c r="D21" s="2" t="s">
        <v>61</v>
      </c>
      <c r="E21" s="9">
        <v>226548</v>
      </c>
      <c r="F21" s="9">
        <v>0</v>
      </c>
      <c r="G21" s="9">
        <v>226548</v>
      </c>
      <c r="H21" s="9">
        <v>1148374</v>
      </c>
      <c r="I21" s="9">
        <v>0</v>
      </c>
      <c r="J21" s="9">
        <v>1148374</v>
      </c>
    </row>
    <row r="22" spans="1:10" ht="23.1" customHeight="1">
      <c r="A22" s="8" t="s">
        <v>29</v>
      </c>
      <c r="E22" s="9">
        <v>4087600</v>
      </c>
      <c r="F22" s="9">
        <v>0</v>
      </c>
      <c r="G22" s="9">
        <v>4087600</v>
      </c>
      <c r="H22" s="9">
        <v>2592036006</v>
      </c>
      <c r="I22" s="9">
        <v>-1800920</v>
      </c>
      <c r="J22" s="9">
        <v>2590235086</v>
      </c>
    </row>
    <row r="23" spans="1:10" ht="23.1" customHeight="1">
      <c r="A23" s="8" t="s">
        <v>30</v>
      </c>
      <c r="E23" s="10"/>
      <c r="F23" s="10"/>
      <c r="G23" s="10"/>
      <c r="H23" s="10"/>
      <c r="I23" s="10"/>
      <c r="J23" s="1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rightToLeft="1" zoomScaleNormal="100" workbookViewId="0">
      <selection activeCell="J20" sqref="J20:J21"/>
    </sheetView>
  </sheetViews>
  <sheetFormatPr defaultColWidth="9" defaultRowHeight="18"/>
  <cols>
    <col min="1" max="1" width="28.875" style="11" bestFit="1" customWidth="1"/>
    <col min="2" max="2" width="13" style="11" customWidth="1"/>
    <col min="3" max="3" width="16.5" style="11" customWidth="1"/>
    <col min="4" max="4" width="17.625" style="11" customWidth="1"/>
    <col min="5" max="5" width="20.875" style="11" customWidth="1"/>
    <col min="6" max="6" width="13" style="11" customWidth="1"/>
    <col min="7" max="7" width="17.375" style="11" customWidth="1"/>
    <col min="8" max="8" width="18.5" style="11" customWidth="1"/>
    <col min="9" max="10" width="20.875" style="74" customWidth="1"/>
    <col min="11" max="11" width="11.375" style="1" bestFit="1" customWidth="1"/>
    <col min="12" max="12" width="15.625" style="1" bestFit="1" customWidth="1"/>
    <col min="13" max="13" width="12.25" style="1" bestFit="1" customWidth="1"/>
    <col min="14" max="15" width="9" style="1"/>
    <col min="16" max="16" width="11.625" style="1" bestFit="1" customWidth="1"/>
    <col min="17" max="17" width="12.5" style="1" bestFit="1" customWidth="1"/>
    <col min="18" max="16384" width="9" style="1"/>
  </cols>
  <sheetData>
    <row r="1" spans="1:17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77"/>
    </row>
    <row r="2" spans="1:17">
      <c r="A2" s="40" t="s">
        <v>107</v>
      </c>
      <c r="B2" s="40"/>
      <c r="C2" s="40"/>
      <c r="D2" s="40"/>
      <c r="E2" s="40"/>
      <c r="F2" s="40"/>
      <c r="G2" s="40"/>
      <c r="H2" s="40"/>
      <c r="I2" s="40"/>
      <c r="J2" s="77"/>
    </row>
    <row r="3" spans="1:17">
      <c r="A3" s="40" t="s">
        <v>108</v>
      </c>
      <c r="B3" s="40"/>
      <c r="C3" s="40"/>
      <c r="D3" s="40"/>
      <c r="E3" s="40"/>
      <c r="F3" s="40"/>
      <c r="G3" s="40"/>
      <c r="H3" s="40"/>
      <c r="I3" s="40"/>
      <c r="J3" s="77"/>
      <c r="M3" s="75"/>
    </row>
    <row r="4" spans="1:17" s="85" customFormat="1">
      <c r="A4" s="84" t="s">
        <v>145</v>
      </c>
      <c r="B4" s="84"/>
      <c r="C4" s="84"/>
      <c r="D4" s="84"/>
      <c r="E4" s="84"/>
      <c r="F4" s="84"/>
      <c r="G4" s="84"/>
      <c r="H4" s="84"/>
      <c r="I4" s="84"/>
      <c r="J4" s="78"/>
    </row>
    <row r="5" spans="1:17" ht="16.5" customHeight="1">
      <c r="B5" s="56" t="s">
        <v>124</v>
      </c>
      <c r="C5" s="56"/>
      <c r="D5" s="56"/>
      <c r="E5" s="56"/>
      <c r="F5" s="56" t="s">
        <v>125</v>
      </c>
      <c r="G5" s="56"/>
      <c r="H5" s="56"/>
      <c r="I5" s="56"/>
      <c r="J5" s="79"/>
    </row>
    <row r="6" spans="1:17" ht="18.75" thickBot="1">
      <c r="A6" s="2" t="s">
        <v>110</v>
      </c>
      <c r="B6" s="7" t="s">
        <v>14</v>
      </c>
      <c r="C6" s="7" t="s">
        <v>146</v>
      </c>
      <c r="D6" s="7" t="s">
        <v>147</v>
      </c>
      <c r="E6" s="7" t="s">
        <v>148</v>
      </c>
      <c r="F6" s="7" t="s">
        <v>14</v>
      </c>
      <c r="G6" s="7" t="s">
        <v>16</v>
      </c>
      <c r="H6" s="7" t="s">
        <v>147</v>
      </c>
      <c r="I6" s="83" t="s">
        <v>148</v>
      </c>
      <c r="J6" s="80"/>
    </row>
    <row r="7" spans="1:17" ht="23.1" customHeight="1">
      <c r="A7" s="8" t="s">
        <v>23</v>
      </c>
      <c r="B7" s="9">
        <v>17611360</v>
      </c>
      <c r="C7" s="9">
        <v>95981912000</v>
      </c>
      <c r="D7" s="9">
        <v>-93000562715</v>
      </c>
      <c r="E7" s="9">
        <v>2981349285</v>
      </c>
      <c r="F7" s="9">
        <v>45634342</v>
      </c>
      <c r="G7" s="9">
        <v>276160699554</v>
      </c>
      <c r="H7" s="9">
        <v>-238524402840</v>
      </c>
      <c r="I7" s="81">
        <v>37636296714</v>
      </c>
      <c r="J7" s="81"/>
      <c r="M7" s="76"/>
    </row>
    <row r="8" spans="1:17" ht="23.1" customHeight="1">
      <c r="A8" s="8" t="s">
        <v>25</v>
      </c>
      <c r="B8" s="9">
        <v>0</v>
      </c>
      <c r="C8" s="9">
        <v>0</v>
      </c>
      <c r="D8" s="9">
        <v>0</v>
      </c>
      <c r="E8" s="9">
        <v>0</v>
      </c>
      <c r="F8" s="9">
        <v>6399030</v>
      </c>
      <c r="G8" s="9">
        <v>85166113918</v>
      </c>
      <c r="H8" s="9">
        <v>-87246641784</v>
      </c>
      <c r="I8" s="81">
        <v>-2080527866</v>
      </c>
      <c r="J8" s="81"/>
    </row>
    <row r="9" spans="1:17" ht="23.1" customHeight="1">
      <c r="A9" s="8" t="s">
        <v>24</v>
      </c>
      <c r="B9" s="9">
        <v>310000</v>
      </c>
      <c r="C9" s="9">
        <v>5024378646</v>
      </c>
      <c r="D9" s="9">
        <v>-6639343589</v>
      </c>
      <c r="E9" s="9">
        <v>-1614964943</v>
      </c>
      <c r="F9" s="9">
        <v>310000</v>
      </c>
      <c r="G9" s="9">
        <v>5024378646</v>
      </c>
      <c r="H9" s="9">
        <v>-6614202595</v>
      </c>
      <c r="I9" s="81">
        <v>-1589823949</v>
      </c>
      <c r="J9" s="81"/>
    </row>
    <row r="10" spans="1:17" ht="23.1" customHeight="1">
      <c r="A10" s="8" t="s">
        <v>134</v>
      </c>
      <c r="B10" s="9">
        <v>0</v>
      </c>
      <c r="C10" s="9">
        <v>0</v>
      </c>
      <c r="D10" s="9">
        <v>0</v>
      </c>
      <c r="E10" s="9">
        <v>0</v>
      </c>
      <c r="F10" s="9">
        <v>140</v>
      </c>
      <c r="G10" s="9">
        <v>1114075</v>
      </c>
      <c r="H10" s="9">
        <v>-1189041</v>
      </c>
      <c r="I10" s="81">
        <v>-74966</v>
      </c>
      <c r="J10" s="81"/>
      <c r="M10" s="68"/>
      <c r="Q10" s="68"/>
    </row>
    <row r="11" spans="1:17" ht="23.1" customHeight="1">
      <c r="A11" s="8" t="s">
        <v>149</v>
      </c>
      <c r="B11" s="9">
        <v>0</v>
      </c>
      <c r="C11" s="9">
        <v>0</v>
      </c>
      <c r="D11" s="9">
        <v>0</v>
      </c>
      <c r="E11" s="9">
        <v>0</v>
      </c>
      <c r="F11" s="9">
        <v>505800</v>
      </c>
      <c r="G11" s="9">
        <v>10508047585</v>
      </c>
      <c r="H11" s="9">
        <v>-10438260262</v>
      </c>
      <c r="I11" s="81">
        <v>69787323</v>
      </c>
      <c r="J11" s="81"/>
      <c r="M11" s="68"/>
      <c r="Q11" s="68"/>
    </row>
    <row r="12" spans="1:17" ht="23.1" customHeight="1">
      <c r="A12" s="8" t="s">
        <v>150</v>
      </c>
      <c r="B12" s="9">
        <v>0</v>
      </c>
      <c r="C12" s="9">
        <v>0</v>
      </c>
      <c r="D12" s="9">
        <v>0</v>
      </c>
      <c r="E12" s="9">
        <v>0</v>
      </c>
      <c r="F12" s="9">
        <v>3156193</v>
      </c>
      <c r="G12" s="9">
        <v>78119933072</v>
      </c>
      <c r="H12" s="9">
        <v>-77835886583</v>
      </c>
      <c r="I12" s="81">
        <v>284046489</v>
      </c>
      <c r="J12" s="81"/>
      <c r="M12" s="68"/>
      <c r="Q12" s="68"/>
    </row>
    <row r="13" spans="1:17" ht="23.1" customHeight="1">
      <c r="A13" s="8" t="s">
        <v>28</v>
      </c>
      <c r="B13" s="9">
        <v>503693700</v>
      </c>
      <c r="C13" s="9">
        <v>8992538684629</v>
      </c>
      <c r="D13" s="9">
        <v>-8986380499370</v>
      </c>
      <c r="E13" s="9">
        <v>6158185259</v>
      </c>
      <c r="F13" s="9">
        <v>5345840615</v>
      </c>
      <c r="G13" s="9">
        <v>84191523825924</v>
      </c>
      <c r="H13" s="9">
        <v>-84125829116266</v>
      </c>
      <c r="I13" s="81">
        <v>65694709658</v>
      </c>
      <c r="J13" s="81"/>
      <c r="M13" s="68"/>
      <c r="P13" s="68"/>
      <c r="Q13" s="68"/>
    </row>
    <row r="14" spans="1:17" ht="23.1" customHeight="1">
      <c r="A14" s="8" t="s">
        <v>151</v>
      </c>
      <c r="B14" s="9">
        <v>0</v>
      </c>
      <c r="C14" s="9">
        <v>0</v>
      </c>
      <c r="D14" s="9">
        <v>0</v>
      </c>
      <c r="E14" s="9">
        <v>0</v>
      </c>
      <c r="F14" s="9">
        <v>1000000</v>
      </c>
      <c r="G14" s="9">
        <v>13491469881</v>
      </c>
      <c r="H14" s="9">
        <v>-13326498245</v>
      </c>
      <c r="I14" s="81">
        <v>164971636</v>
      </c>
      <c r="J14" s="81"/>
    </row>
    <row r="15" spans="1:17" ht="23.1" customHeight="1">
      <c r="A15" s="8" t="s">
        <v>152</v>
      </c>
      <c r="B15" s="9">
        <v>0</v>
      </c>
      <c r="C15" s="9">
        <v>0</v>
      </c>
      <c r="D15" s="9">
        <v>0</v>
      </c>
      <c r="E15" s="9">
        <v>0</v>
      </c>
      <c r="F15" s="9">
        <v>1696553</v>
      </c>
      <c r="G15" s="9">
        <v>33654640274</v>
      </c>
      <c r="H15" s="9">
        <v>-32795724726</v>
      </c>
      <c r="I15" s="81">
        <v>858915548</v>
      </c>
      <c r="J15" s="81"/>
      <c r="Q15" s="68"/>
    </row>
    <row r="16" spans="1:17" ht="23.1" customHeight="1">
      <c r="A16" s="8" t="s">
        <v>153</v>
      </c>
      <c r="B16" s="9">
        <v>0</v>
      </c>
      <c r="C16" s="9">
        <v>0</v>
      </c>
      <c r="D16" s="9">
        <v>0</v>
      </c>
      <c r="E16" s="9">
        <v>0</v>
      </c>
      <c r="F16" s="9">
        <v>9086095</v>
      </c>
      <c r="G16" s="9">
        <v>103997032223</v>
      </c>
      <c r="H16" s="9">
        <v>-103708920702</v>
      </c>
      <c r="I16" s="81">
        <v>288111521</v>
      </c>
      <c r="J16" s="81"/>
    </row>
    <row r="17" spans="1:17" ht="23.1" customHeight="1">
      <c r="A17" s="8" t="s">
        <v>154</v>
      </c>
      <c r="B17" s="9">
        <v>0</v>
      </c>
      <c r="C17" s="9">
        <v>0</v>
      </c>
      <c r="D17" s="9">
        <v>0</v>
      </c>
      <c r="E17" s="9">
        <v>0</v>
      </c>
      <c r="F17" s="9">
        <v>7000000</v>
      </c>
      <c r="G17" s="9">
        <v>97400731620</v>
      </c>
      <c r="H17" s="9">
        <v>-97325245241</v>
      </c>
      <c r="I17" s="81">
        <v>75486379</v>
      </c>
      <c r="J17" s="81"/>
      <c r="Q17" s="68"/>
    </row>
    <row r="18" spans="1:17" ht="23.1" customHeight="1">
      <c r="A18" s="8" t="s">
        <v>27</v>
      </c>
      <c r="B18" s="9">
        <v>197791</v>
      </c>
      <c r="C18" s="9">
        <v>4088166671</v>
      </c>
      <c r="D18" s="9">
        <v>-4080995523</v>
      </c>
      <c r="E18" s="9">
        <v>7171148</v>
      </c>
      <c r="F18" s="9">
        <v>1583165</v>
      </c>
      <c r="G18" s="9">
        <v>28621914306</v>
      </c>
      <c r="H18" s="9">
        <v>-28565771595</v>
      </c>
      <c r="I18" s="81">
        <v>56142711</v>
      </c>
      <c r="J18" s="81"/>
    </row>
    <row r="19" spans="1:17" ht="23.1" customHeight="1">
      <c r="A19" s="8" t="s">
        <v>26</v>
      </c>
      <c r="B19" s="9">
        <v>22918</v>
      </c>
      <c r="C19" s="9">
        <v>1045386749</v>
      </c>
      <c r="D19" s="9">
        <v>-973997626</v>
      </c>
      <c r="E19" s="9">
        <v>71389123</v>
      </c>
      <c r="F19" s="9">
        <v>27238</v>
      </c>
      <c r="G19" s="9">
        <v>1229004172</v>
      </c>
      <c r="H19" s="9">
        <v>-1157594351</v>
      </c>
      <c r="I19" s="81">
        <v>71409821</v>
      </c>
      <c r="J19" s="81"/>
    </row>
    <row r="20" spans="1:17" ht="23.1" customHeight="1">
      <c r="A20" s="8" t="s">
        <v>155</v>
      </c>
      <c r="B20" s="9">
        <v>0</v>
      </c>
      <c r="C20" s="9">
        <v>0</v>
      </c>
      <c r="D20" s="9">
        <v>0</v>
      </c>
      <c r="E20" s="9">
        <v>0</v>
      </c>
      <c r="F20" s="9">
        <v>8000000</v>
      </c>
      <c r="G20" s="9">
        <v>107398894469</v>
      </c>
      <c r="H20" s="9">
        <v>-107085371250</v>
      </c>
      <c r="I20" s="81">
        <v>313523219</v>
      </c>
      <c r="J20" s="81"/>
    </row>
    <row r="21" spans="1:17" ht="23.1" customHeight="1">
      <c r="A21" s="8" t="s">
        <v>156</v>
      </c>
      <c r="B21" s="9">
        <v>0</v>
      </c>
      <c r="C21" s="9">
        <v>0</v>
      </c>
      <c r="D21" s="9">
        <v>0</v>
      </c>
      <c r="E21" s="9">
        <v>0</v>
      </c>
      <c r="F21" s="9">
        <v>10</v>
      </c>
      <c r="G21" s="9">
        <v>145336</v>
      </c>
      <c r="H21" s="9">
        <v>-125072</v>
      </c>
      <c r="I21" s="81">
        <v>20264</v>
      </c>
      <c r="J21" s="81"/>
    </row>
    <row r="22" spans="1:17" ht="23.1" customHeight="1">
      <c r="A22" s="8" t="s">
        <v>157</v>
      </c>
      <c r="B22" s="9">
        <v>0</v>
      </c>
      <c r="C22" s="9">
        <v>0</v>
      </c>
      <c r="D22" s="9">
        <v>0</v>
      </c>
      <c r="E22" s="9">
        <v>0</v>
      </c>
      <c r="F22" s="9">
        <v>2</v>
      </c>
      <c r="G22" s="9">
        <v>40182</v>
      </c>
      <c r="H22" s="9">
        <v>-80000</v>
      </c>
      <c r="I22" s="81">
        <v>-39818</v>
      </c>
      <c r="J22" s="81"/>
    </row>
    <row r="23" spans="1:17" ht="23.1" customHeight="1">
      <c r="A23" s="8" t="s">
        <v>158</v>
      </c>
      <c r="B23" s="9">
        <v>0</v>
      </c>
      <c r="C23" s="9">
        <v>0</v>
      </c>
      <c r="D23" s="9">
        <v>0</v>
      </c>
      <c r="E23" s="9">
        <v>0</v>
      </c>
      <c r="F23" s="9">
        <v>25400</v>
      </c>
      <c r="G23" s="9">
        <v>17800319412</v>
      </c>
      <c r="H23" s="9">
        <v>-17854044955</v>
      </c>
      <c r="I23" s="81">
        <v>-53725543</v>
      </c>
      <c r="J23" s="81"/>
    </row>
    <row r="24" spans="1:17" ht="23.1" customHeight="1">
      <c r="A24" s="8" t="s">
        <v>159</v>
      </c>
      <c r="B24" s="9">
        <v>0</v>
      </c>
      <c r="C24" s="9">
        <v>0</v>
      </c>
      <c r="D24" s="9">
        <v>0</v>
      </c>
      <c r="E24" s="9">
        <v>0</v>
      </c>
      <c r="F24" s="9">
        <v>18400</v>
      </c>
      <c r="G24" s="9">
        <v>12371649051</v>
      </c>
      <c r="H24" s="9">
        <v>-12415239343</v>
      </c>
      <c r="I24" s="81">
        <v>-43590292</v>
      </c>
      <c r="J24" s="81"/>
    </row>
    <row r="25" spans="1:17" ht="23.1" customHeight="1">
      <c r="A25" s="8" t="s">
        <v>160</v>
      </c>
      <c r="B25" s="9">
        <v>0</v>
      </c>
      <c r="C25" s="9">
        <v>0</v>
      </c>
      <c r="D25" s="9">
        <v>0</v>
      </c>
      <c r="E25" s="9">
        <v>0</v>
      </c>
      <c r="F25" s="9">
        <v>22000</v>
      </c>
      <c r="G25" s="9">
        <v>14230346460</v>
      </c>
      <c r="H25" s="9">
        <v>-14356152254</v>
      </c>
      <c r="I25" s="81">
        <v>-125805794</v>
      </c>
      <c r="J25" s="81"/>
      <c r="L25" s="68"/>
    </row>
    <row r="26" spans="1:17" ht="23.1" customHeight="1">
      <c r="A26" s="8" t="s">
        <v>161</v>
      </c>
      <c r="B26" s="9">
        <v>0</v>
      </c>
      <c r="C26" s="9">
        <v>0</v>
      </c>
      <c r="D26" s="9">
        <v>0</v>
      </c>
      <c r="E26" s="9">
        <v>0</v>
      </c>
      <c r="F26" s="9">
        <v>17100</v>
      </c>
      <c r="G26" s="9">
        <v>15257437342</v>
      </c>
      <c r="H26" s="9">
        <v>-15426148850</v>
      </c>
      <c r="I26" s="81">
        <v>-168711508</v>
      </c>
      <c r="J26" s="81"/>
      <c r="L26" s="68"/>
    </row>
    <row r="27" spans="1:17" ht="23.1" customHeight="1">
      <c r="A27" s="8" t="s">
        <v>162</v>
      </c>
      <c r="B27" s="9">
        <v>0</v>
      </c>
      <c r="C27" s="9">
        <v>0</v>
      </c>
      <c r="D27" s="9">
        <v>0</v>
      </c>
      <c r="E27" s="9">
        <v>0</v>
      </c>
      <c r="F27" s="9">
        <v>20000</v>
      </c>
      <c r="G27" s="9">
        <v>16993605712</v>
      </c>
      <c r="H27" s="9">
        <v>-17118130630</v>
      </c>
      <c r="I27" s="81">
        <v>-124524918</v>
      </c>
      <c r="J27" s="81"/>
      <c r="L27" s="68"/>
    </row>
    <row r="28" spans="1:17" ht="23.1" customHeight="1">
      <c r="A28" s="8" t="s">
        <v>163</v>
      </c>
      <c r="B28" s="9">
        <v>0</v>
      </c>
      <c r="C28" s="9">
        <v>0</v>
      </c>
      <c r="D28" s="9">
        <v>0</v>
      </c>
      <c r="E28" s="9">
        <v>0</v>
      </c>
      <c r="F28" s="9">
        <v>35800</v>
      </c>
      <c r="G28" s="9">
        <v>21729300884</v>
      </c>
      <c r="H28" s="9">
        <v>-22067719495</v>
      </c>
      <c r="I28" s="81">
        <v>-338418611</v>
      </c>
      <c r="J28" s="81"/>
      <c r="L28" s="68"/>
    </row>
    <row r="29" spans="1:17" ht="23.1" customHeight="1">
      <c r="A29" s="8" t="s">
        <v>164</v>
      </c>
      <c r="B29" s="9">
        <v>0</v>
      </c>
      <c r="C29" s="9">
        <v>0</v>
      </c>
      <c r="D29" s="9">
        <v>0</v>
      </c>
      <c r="E29" s="9">
        <v>0</v>
      </c>
      <c r="F29" s="9">
        <v>11000</v>
      </c>
      <c r="G29" s="9">
        <v>6798763328</v>
      </c>
      <c r="H29" s="9">
        <v>-6867842591</v>
      </c>
      <c r="I29" s="81">
        <v>-69079263</v>
      </c>
      <c r="J29" s="81"/>
    </row>
    <row r="30" spans="1:17" ht="23.1" customHeight="1">
      <c r="A30" s="8" t="s">
        <v>165</v>
      </c>
      <c r="B30" s="9">
        <v>0</v>
      </c>
      <c r="C30" s="9">
        <v>0</v>
      </c>
      <c r="D30" s="9">
        <v>0</v>
      </c>
      <c r="E30" s="9">
        <v>0</v>
      </c>
      <c r="F30" s="9">
        <v>15400</v>
      </c>
      <c r="G30" s="9">
        <v>12675866339</v>
      </c>
      <c r="H30" s="9">
        <v>-12946705552</v>
      </c>
      <c r="I30" s="81">
        <v>-270839213</v>
      </c>
      <c r="J30" s="81"/>
    </row>
    <row r="31" spans="1:17" ht="23.1" customHeight="1">
      <c r="A31" s="8" t="s">
        <v>166</v>
      </c>
      <c r="B31" s="9">
        <v>0</v>
      </c>
      <c r="C31" s="9">
        <v>0</v>
      </c>
      <c r="D31" s="9">
        <v>0</v>
      </c>
      <c r="E31" s="9">
        <v>0</v>
      </c>
      <c r="F31" s="9">
        <v>18500</v>
      </c>
      <c r="G31" s="9">
        <v>16254161190</v>
      </c>
      <c r="H31" s="9">
        <v>-16430756662</v>
      </c>
      <c r="I31" s="81">
        <v>-176595472</v>
      </c>
      <c r="J31" s="81"/>
    </row>
    <row r="32" spans="1:17" ht="23.1" customHeight="1">
      <c r="A32" s="8" t="s">
        <v>167</v>
      </c>
      <c r="B32" s="9">
        <v>0</v>
      </c>
      <c r="C32" s="9">
        <v>0</v>
      </c>
      <c r="D32" s="9">
        <v>0</v>
      </c>
      <c r="E32" s="9">
        <v>0</v>
      </c>
      <c r="F32" s="9">
        <v>3348</v>
      </c>
      <c r="G32" s="9">
        <v>2242927232</v>
      </c>
      <c r="H32" s="9">
        <v>-2193496434</v>
      </c>
      <c r="I32" s="81">
        <v>49430798</v>
      </c>
      <c r="J32" s="81"/>
    </row>
    <row r="33" spans="1:10" ht="23.1" customHeight="1">
      <c r="A33" s="8" t="s">
        <v>168</v>
      </c>
      <c r="B33" s="9">
        <v>0</v>
      </c>
      <c r="C33" s="9">
        <v>0</v>
      </c>
      <c r="D33" s="9">
        <v>0</v>
      </c>
      <c r="E33" s="9">
        <v>0</v>
      </c>
      <c r="F33" s="9">
        <v>5095</v>
      </c>
      <c r="G33" s="9">
        <v>2713700417</v>
      </c>
      <c r="H33" s="9">
        <v>-2656443108</v>
      </c>
      <c r="I33" s="81">
        <v>57257309</v>
      </c>
      <c r="J33" s="81"/>
    </row>
    <row r="34" spans="1:10" ht="23.1" customHeight="1">
      <c r="A34" s="8" t="s">
        <v>169</v>
      </c>
      <c r="B34" s="9">
        <v>0</v>
      </c>
      <c r="C34" s="9">
        <v>0</v>
      </c>
      <c r="D34" s="9">
        <v>0</v>
      </c>
      <c r="E34" s="9">
        <v>0</v>
      </c>
      <c r="F34" s="9">
        <v>5785</v>
      </c>
      <c r="G34" s="9">
        <v>3027870506</v>
      </c>
      <c r="H34" s="9">
        <v>-2975476674</v>
      </c>
      <c r="I34" s="81">
        <v>52393832</v>
      </c>
      <c r="J34" s="81"/>
    </row>
    <row r="35" spans="1:10" ht="23.1" customHeight="1">
      <c r="A35" s="8" t="s">
        <v>43</v>
      </c>
      <c r="B35" s="9">
        <v>6385</v>
      </c>
      <c r="C35" s="9">
        <v>4059574672</v>
      </c>
      <c r="D35" s="9">
        <v>-4027446853</v>
      </c>
      <c r="E35" s="9">
        <v>32127819</v>
      </c>
      <c r="F35" s="9">
        <v>6385</v>
      </c>
      <c r="G35" s="9">
        <v>4059574672</v>
      </c>
      <c r="H35" s="9">
        <v>-4027446853</v>
      </c>
      <c r="I35" s="81">
        <v>32127819</v>
      </c>
      <c r="J35" s="81"/>
    </row>
    <row r="36" spans="1:10" ht="23.1" customHeight="1">
      <c r="A36" s="8" t="s">
        <v>29</v>
      </c>
      <c r="B36" s="9"/>
      <c r="C36" s="9">
        <f>SUBTOTAL(109,C7:C35)</f>
        <v>9102738103367</v>
      </c>
      <c r="D36" s="9">
        <f>SUBTOTAL(109,D7:D35)</f>
        <v>-9095102845676</v>
      </c>
      <c r="E36" s="9">
        <f>SUBTOTAL(109,E7:E35)</f>
        <v>7635257691</v>
      </c>
      <c r="F36" s="9"/>
      <c r="G36" s="9">
        <f>SUBTOTAL(109,G7:G35)</f>
        <v>85178453507782</v>
      </c>
      <c r="H36" s="9">
        <f>SUBTOTAL(109,H7:H35)</f>
        <v>-85077790633954</v>
      </c>
      <c r="I36" s="81">
        <f>SUBTOTAL(109,I7:I35)</f>
        <v>100662873828</v>
      </c>
      <c r="J36" s="81"/>
    </row>
    <row r="37" spans="1:10" ht="23.1" customHeight="1">
      <c r="A37" s="8" t="s">
        <v>30</v>
      </c>
      <c r="B37" s="9"/>
      <c r="C37" s="10"/>
      <c r="D37" s="10"/>
      <c r="E37" s="10"/>
      <c r="F37" s="9"/>
      <c r="G37" s="10"/>
      <c r="H37" s="10"/>
      <c r="I37" s="71"/>
      <c r="J37" s="71"/>
    </row>
    <row r="38" spans="1:10">
      <c r="I38" s="82"/>
      <c r="J38" s="82"/>
    </row>
    <row r="39" spans="1:10">
      <c r="A39" s="61" t="s">
        <v>170</v>
      </c>
      <c r="B39" s="62"/>
      <c r="C39" s="62"/>
      <c r="D39" s="62"/>
      <c r="E39" s="62"/>
      <c r="F39" s="62"/>
      <c r="G39" s="62"/>
      <c r="H39" s="62"/>
      <c r="I39" s="63"/>
      <c r="J39" s="80"/>
    </row>
  </sheetData>
  <mergeCells count="8">
    <mergeCell ref="A1:I1"/>
    <mergeCell ref="A2:I2"/>
    <mergeCell ref="A3:I3"/>
    <mergeCell ref="A39:I39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rightToLeft="1" zoomScaleNormal="100" zoomScaleSheetLayoutView="106" workbookViewId="0">
      <selection activeCell="E14" sqref="E14"/>
    </sheetView>
  </sheetViews>
  <sheetFormatPr defaultColWidth="9" defaultRowHeight="18"/>
  <cols>
    <col min="1" max="1" width="27.5" style="11" bestFit="1" customWidth="1"/>
    <col min="2" max="2" width="13" style="11" customWidth="1"/>
    <col min="3" max="3" width="16.5" style="11" customWidth="1"/>
    <col min="4" max="4" width="17.625" style="11" customWidth="1"/>
    <col min="5" max="5" width="24.125" style="11" customWidth="1"/>
    <col min="6" max="6" width="13" style="11" customWidth="1"/>
    <col min="7" max="7" width="16.5" style="11" customWidth="1"/>
    <col min="8" max="8" width="17.625" style="11" customWidth="1"/>
    <col min="9" max="9" width="24.125" style="11" customWidth="1"/>
    <col min="10" max="10" width="9" style="1" customWidth="1"/>
    <col min="11" max="16384" width="9" style="1"/>
  </cols>
  <sheetData>
    <row r="1" spans="1:9">
      <c r="A1" s="40" t="s">
        <v>1</v>
      </c>
      <c r="B1" s="40"/>
      <c r="C1" s="40"/>
      <c r="D1" s="40"/>
      <c r="E1" s="40"/>
      <c r="F1" s="40"/>
      <c r="G1" s="40"/>
      <c r="H1" s="40"/>
      <c r="I1" s="40"/>
    </row>
    <row r="2" spans="1:9">
      <c r="A2" s="40" t="s">
        <v>107</v>
      </c>
      <c r="B2" s="40"/>
      <c r="C2" s="40"/>
      <c r="D2" s="40"/>
      <c r="E2" s="40"/>
      <c r="F2" s="40"/>
      <c r="G2" s="40"/>
      <c r="H2" s="40"/>
      <c r="I2" s="40"/>
    </row>
    <row r="3" spans="1:9">
      <c r="A3" s="40" t="s">
        <v>108</v>
      </c>
      <c r="B3" s="40"/>
      <c r="C3" s="40"/>
      <c r="D3" s="40"/>
      <c r="E3" s="40"/>
      <c r="F3" s="40"/>
      <c r="G3" s="40"/>
      <c r="H3" s="40"/>
      <c r="I3" s="40"/>
    </row>
    <row r="4" spans="1:9">
      <c r="A4" s="50" t="s">
        <v>171</v>
      </c>
      <c r="B4" s="50"/>
      <c r="C4" s="50"/>
      <c r="D4" s="50"/>
    </row>
    <row r="5" spans="1:9" ht="16.5" customHeight="1">
      <c r="B5" s="51" t="s">
        <v>124</v>
      </c>
      <c r="C5" s="51"/>
      <c r="D5" s="51"/>
      <c r="E5" s="51"/>
      <c r="F5" s="56" t="s">
        <v>125</v>
      </c>
      <c r="G5" s="56"/>
      <c r="H5" s="56"/>
      <c r="I5" s="56"/>
    </row>
    <row r="6" spans="1:9" ht="53.25" customHeight="1">
      <c r="A6" s="2" t="s">
        <v>110</v>
      </c>
      <c r="B6" s="7" t="s">
        <v>14</v>
      </c>
      <c r="C6" s="7" t="s">
        <v>16</v>
      </c>
      <c r="D6" s="7" t="s">
        <v>147</v>
      </c>
      <c r="E6" s="7" t="s">
        <v>172</v>
      </c>
      <c r="F6" s="7" t="s">
        <v>14</v>
      </c>
      <c r="G6" s="7" t="s">
        <v>16</v>
      </c>
      <c r="H6" s="7" t="s">
        <v>147</v>
      </c>
      <c r="I6" s="7" t="s">
        <v>172</v>
      </c>
    </row>
    <row r="7" spans="1:9" ht="23.1" customHeight="1">
      <c r="A7" s="8" t="s">
        <v>24</v>
      </c>
      <c r="B7" s="9">
        <v>54217648</v>
      </c>
      <c r="C7" s="9">
        <v>879732520264</v>
      </c>
      <c r="D7" s="9">
        <v>-981379667281</v>
      </c>
      <c r="E7" s="9">
        <v>-101647147017</v>
      </c>
      <c r="F7" s="9">
        <v>54217648</v>
      </c>
      <c r="G7" s="9">
        <v>879732520264</v>
      </c>
      <c r="H7" s="9">
        <v>-1156795187370</v>
      </c>
      <c r="I7" s="9">
        <v>-277062667106</v>
      </c>
    </row>
    <row r="8" spans="1:9" ht="23.1" customHeight="1">
      <c r="A8" s="8" t="s">
        <v>25</v>
      </c>
      <c r="B8" s="9">
        <v>96977845</v>
      </c>
      <c r="C8" s="9">
        <v>390717499892</v>
      </c>
      <c r="D8" s="9">
        <v>-453995904515</v>
      </c>
      <c r="E8" s="9">
        <v>-63278404623</v>
      </c>
      <c r="F8" s="9">
        <v>96977845</v>
      </c>
      <c r="G8" s="9">
        <v>390717499892</v>
      </c>
      <c r="H8" s="9">
        <v>-600041876662</v>
      </c>
      <c r="I8" s="9">
        <v>-209324376770</v>
      </c>
    </row>
    <row r="9" spans="1:9" ht="23.1" customHeight="1">
      <c r="A9" s="8" t="s">
        <v>23</v>
      </c>
      <c r="B9" s="9">
        <v>0</v>
      </c>
      <c r="C9" s="9">
        <v>0</v>
      </c>
      <c r="D9" s="9">
        <v>-4492220817</v>
      </c>
      <c r="E9" s="9">
        <v>-4492220817</v>
      </c>
      <c r="F9" s="9">
        <v>0</v>
      </c>
      <c r="G9" s="9">
        <v>0</v>
      </c>
      <c r="H9" s="9">
        <v>0</v>
      </c>
      <c r="I9" s="9">
        <v>0</v>
      </c>
    </row>
    <row r="10" spans="1:9" ht="23.1" customHeight="1">
      <c r="A10" s="8" t="s">
        <v>28</v>
      </c>
      <c r="B10" s="9">
        <v>18052582</v>
      </c>
      <c r="C10" s="9">
        <v>325963249097</v>
      </c>
      <c r="D10" s="9">
        <v>-325825332653</v>
      </c>
      <c r="E10" s="9">
        <v>137916444</v>
      </c>
      <c r="F10" s="9">
        <v>18052582</v>
      </c>
      <c r="G10" s="9">
        <v>325963249097</v>
      </c>
      <c r="H10" s="9">
        <v>-325686418074</v>
      </c>
      <c r="I10" s="9">
        <v>276831023</v>
      </c>
    </row>
    <row r="11" spans="1:9" ht="23.1" customHeight="1">
      <c r="A11" s="8" t="s">
        <v>27</v>
      </c>
      <c r="B11" s="9">
        <v>1143576</v>
      </c>
      <c r="C11" s="9">
        <v>23819794808</v>
      </c>
      <c r="D11" s="9">
        <v>-23799991058</v>
      </c>
      <c r="E11" s="9">
        <v>19803750</v>
      </c>
      <c r="F11" s="9">
        <v>1143576</v>
      </c>
      <c r="G11" s="9">
        <v>23819794808</v>
      </c>
      <c r="H11" s="9">
        <v>-23799991058</v>
      </c>
      <c r="I11" s="9">
        <v>19803750</v>
      </c>
    </row>
    <row r="12" spans="1:9" ht="23.1" customHeight="1">
      <c r="A12" s="8" t="s">
        <v>26</v>
      </c>
      <c r="B12" s="9">
        <v>0</v>
      </c>
      <c r="C12" s="9">
        <v>0</v>
      </c>
      <c r="D12" s="9">
        <v>-61535703</v>
      </c>
      <c r="E12" s="9">
        <v>-61535703</v>
      </c>
      <c r="F12" s="9">
        <v>0</v>
      </c>
      <c r="G12" s="9">
        <v>0</v>
      </c>
      <c r="H12" s="9">
        <v>0</v>
      </c>
      <c r="I12" s="9">
        <v>0</v>
      </c>
    </row>
    <row r="13" spans="1:9" ht="23.1" customHeight="1">
      <c r="A13" s="8" t="s">
        <v>43</v>
      </c>
      <c r="B13" s="9">
        <v>0</v>
      </c>
      <c r="C13" s="9">
        <v>0</v>
      </c>
      <c r="D13" s="9">
        <v>38566587</v>
      </c>
      <c r="E13" s="9">
        <v>38566587</v>
      </c>
      <c r="F13" s="9">
        <v>0</v>
      </c>
      <c r="G13" s="9">
        <v>0</v>
      </c>
      <c r="H13" s="9">
        <v>0</v>
      </c>
      <c r="I13" s="9">
        <v>0</v>
      </c>
    </row>
    <row r="14" spans="1:9" ht="23.1" customHeight="1">
      <c r="A14" s="8" t="s">
        <v>29</v>
      </c>
      <c r="B14" s="9"/>
      <c r="C14" s="9">
        <v>1620233064061</v>
      </c>
      <c r="D14" s="9">
        <v>-1789516085440</v>
      </c>
      <c r="E14" s="9">
        <v>-169283021379</v>
      </c>
      <c r="F14" s="9"/>
      <c r="G14" s="9">
        <v>1620233064061</v>
      </c>
      <c r="H14" s="9">
        <v>-2106323473164</v>
      </c>
      <c r="I14" s="9">
        <v>-486090409103</v>
      </c>
    </row>
    <row r="15" spans="1:9" ht="23.1" customHeight="1">
      <c r="A15" s="8" t="s">
        <v>30</v>
      </c>
      <c r="B15" s="65"/>
      <c r="C15" s="37"/>
      <c r="D15" s="37"/>
      <c r="E15" s="37"/>
      <c r="F15" s="65"/>
      <c r="G15" s="37"/>
      <c r="H15" s="37"/>
      <c r="I15" s="37"/>
    </row>
    <row r="18" spans="1:9">
      <c r="A18" s="64" t="s">
        <v>170</v>
      </c>
      <c r="B18" s="64"/>
      <c r="C18" s="64"/>
      <c r="D18" s="64"/>
      <c r="E18" s="64"/>
      <c r="F18" s="64"/>
      <c r="G18" s="64"/>
      <c r="H18" s="64"/>
      <c r="I18" s="64"/>
    </row>
  </sheetData>
  <mergeCells count="7">
    <mergeCell ref="A18:I18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112 Ms.Bahrebar</cp:lastModifiedBy>
  <cp:lastPrinted>2022-07-11T16:32:10Z</cp:lastPrinted>
  <dcterms:created xsi:type="dcterms:W3CDTF">2017-11-22T14:26:20Z</dcterms:created>
  <dcterms:modified xsi:type="dcterms:W3CDTF">2024-11-27T12:37:43Z</dcterms:modified>
</cp:coreProperties>
</file>