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totakhaneh\Desktop\گزارش پرتفو\"/>
    </mc:Choice>
  </mc:AlternateContent>
  <xr:revisionPtr revIDLastSave="0" documentId="13_ncr:1_{4DBE2389-0016-4A1F-8FB5-B5F59C32A9F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2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state="hidden" r:id="rId12"/>
    <sheet name="سایر درآمدها" sheetId="8" r:id="rId13"/>
  </sheets>
  <definedNames>
    <definedName name="_xlnm.Print_Area" localSheetId="1">' سهام و صندوق‌های سرمایه‌گذاری'!$A$1:$M$12</definedName>
    <definedName name="_xlnm.Print_Area" localSheetId="2">اوراق!$A$1:$S$10</definedName>
    <definedName name="_xlnm.Print_Area" localSheetId="10">'درآمد سرمایه گذاری در اوراق بها'!$A$1:$I$11</definedName>
    <definedName name="_xlnm.Print_Area" localSheetId="9">'درآمد سرمایه گذاری در سهام و ص '!$A$1:$K$13</definedName>
    <definedName name="_xlnm.Print_Area" localSheetId="8">'درآمد ناشی از تغییر قیمت اوراق '!$A$1:$I$12</definedName>
    <definedName name="_xlnm.Print_Area" localSheetId="7">'درآمد ناشی ازفروش'!$A$1:$I$11</definedName>
    <definedName name="_xlnm.Print_Area" localSheetId="4">درآمدها!$A$1:$E$11</definedName>
    <definedName name="_xlnm.Print_Area" localSheetId="12">'سایر درآمدها'!$A$1:$C$10</definedName>
    <definedName name="_xlnm.Print_Area" localSheetId="3">سپرده!$A$1:$J$17</definedName>
    <definedName name="_xlnm.Print_Area" localSheetId="5">'سود اوراق بهادار و سپرده بانکی'!$A$1:$J$8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G12" i="2"/>
  <c r="H12" i="2"/>
  <c r="F12" i="2"/>
  <c r="E10" i="11"/>
  <c r="E6" i="11"/>
  <c r="E9" i="11"/>
  <c r="E8" i="11"/>
  <c r="E7" i="11"/>
  <c r="D10" i="11"/>
  <c r="D9" i="11"/>
  <c r="D8" i="11"/>
  <c r="D6" i="11"/>
  <c r="C10" i="11"/>
  <c r="C9" i="11"/>
  <c r="C8" i="11"/>
  <c r="C7" i="11" a="1"/>
  <c r="C7" i="11" s="1"/>
  <c r="C6" i="11"/>
  <c r="K11" i="5"/>
  <c r="K12" i="5"/>
  <c r="I12" i="5"/>
  <c r="J12" i="5"/>
  <c r="H12" i="5"/>
  <c r="D12" i="5"/>
  <c r="E12" i="5"/>
  <c r="C12" i="5"/>
  <c r="J11" i="5"/>
  <c r="I11" i="5"/>
  <c r="H11" i="5"/>
  <c r="I7" i="15"/>
  <c r="I8" i="15" s="1"/>
  <c r="D11" i="5" s="1"/>
  <c r="E11" i="5" s="1"/>
  <c r="F11" i="5" s="1"/>
  <c r="F12" i="5" s="1"/>
  <c r="D8" i="15"/>
  <c r="E8" i="15"/>
  <c r="F8" i="15"/>
  <c r="G8" i="15"/>
  <c r="H8" i="15"/>
  <c r="C8" i="15"/>
  <c r="G7" i="15"/>
  <c r="E7" i="15"/>
  <c r="E8" i="13"/>
  <c r="G8" i="13" s="1"/>
  <c r="H8" i="13" s="1"/>
  <c r="J8" i="13" s="1"/>
  <c r="G7" i="13"/>
  <c r="H7" i="13" s="1"/>
  <c r="J7" i="13" s="1"/>
  <c r="C11" i="5"/>
  <c r="L11" i="1"/>
  <c r="K11" i="1"/>
  <c r="F11" i="1"/>
  <c r="G11" i="1"/>
  <c r="H11" i="1"/>
  <c r="I11" i="1"/>
  <c r="E11" i="1"/>
  <c r="J11" i="2"/>
  <c r="J10" i="2"/>
  <c r="J9" i="2"/>
  <c r="M11" i="1"/>
  <c r="M10" i="1"/>
  <c r="I10" i="1"/>
  <c r="I11" i="2"/>
  <c r="I10" i="2"/>
  <c r="I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<sst xmlns="http://schemas.openxmlformats.org/spreadsheetml/2006/main" count="268" uniqueCount="113">
  <si>
    <t xml:space="preserve">صورت وضعیت پرتفوی </t>
  </si>
  <si>
    <t>برای ماه منتهی به 1401/05/31</t>
  </si>
  <si>
    <t>3-1- سرمایه‌گذاری در  سپرده‌ بانکی</t>
  </si>
  <si>
    <t>مشخصات حساب بانکی</t>
  </si>
  <si>
    <t>1401/05/01</t>
  </si>
  <si>
    <t>تغییرات طی دوره</t>
  </si>
  <si>
    <t>1401/05/31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</si>
  <si>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</si>
  <si>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</si>
  <si>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</si>
  <si>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</si>
  <si>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</si>
  <si>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مبلغ</t>
  </si>
  <si>
    <t>افزایش</t>
  </si>
  <si>
    <t>کاهش</t>
  </si>
  <si>
    <t>درصد به کل دارایی‌ها</t>
  </si>
  <si>
    <t>-</t>
  </si>
  <si>
    <t>کوتاه مدت</t>
  </si>
  <si>
    <t>جمع</t>
  </si>
  <si>
    <t/>
  </si>
  <si>
    <t xml:space="preserve"> 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</si>
  <si>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</si>
  <si>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</si>
  <si>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</si>
  <si>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</si>
  <si>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</si>
  <si>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</si>
  <si>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</si>
  <si>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</si>
  <si>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</si>
  <si>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</si>
  <si>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</si>
  <si>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</si>
  <si>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صنایع کشاورزی و کود زنجان (زنجان)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</si>
  <si>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</si>
  <si>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</si>
  <si>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</si>
  <si>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</si>
  <si>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</si>
  <si>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</si>
  <si>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</si>
  <si>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</si>
  <si>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</si>
  <si>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</si>
  <si>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به ‌نام خدا</t>
  </si>
  <si>
    <t xml:space="preserve">صورت وضعیت پرتفوی
</t>
  </si>
  <si>
    <t xml:space="preserve">برای ماه منتهی به 1401/05/31
</t>
  </si>
  <si>
    <t>مدیر صندوق</t>
  </si>
  <si>
    <t xml:space="preserve">صورت وضعیت درآمدها </t>
  </si>
  <si>
    <t>برای ماه منتهی به  1401/05/31</t>
  </si>
  <si>
    <t>2-2-درآمد حاصل از سرمایه­گذاری در اوراق بهادار با درآمد ثابت:</t>
  </si>
  <si>
    <t>از 1401/05/01 تا  1401/05/31</t>
  </si>
  <si>
    <t>از ابتدای سال مالی تا 1401/05/31</t>
  </si>
  <si>
    <t>درآمد سود اوراق</t>
  </si>
  <si>
    <t>درآمد تغییر ارزش</t>
  </si>
  <si>
    <t>درآمد فروش</t>
  </si>
  <si>
    <t>یادداشت ...</t>
  </si>
  <si>
    <t>یادداشت ....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</si>
  <si>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</si>
  <si>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</si>
  <si>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</si>
  <si>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</si>
  <si>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</si>
  <si>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</si>
  <si>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</si>
  <si>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</si>
  <si>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</si>
  <si>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</si>
  <si>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</si>
  <si>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</si>
  <si>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</si>
  <si>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</si>
  <si>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</si>
  <si>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</si>
  <si>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</si>
  <si>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</si>
  <si>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</si>
  <si>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</si>
  <si>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</si>
  <si>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</si>
  <si>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</si>
  <si>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</si>
  <si>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</si>
  <si>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</si>
  <si>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</si>
  <si>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</si>
  <si>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</si>
  <si>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</si>
  <si>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</si>
  <si>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</si>
  <si>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</si>
  <si>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</si>
  <si>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</si>
  <si>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</si>
  <si>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</si>
  <si>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</si>
  <si>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</si>
  <si>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</si>
  <si>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</si>
  <si>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درآمد ناشی از تغییر قیمت اوراق بهادار</t>
  </si>
  <si>
    <t>سود و زیان ناشی از تغییر قیمت</t>
  </si>
  <si>
    <t xml:space="preserve">صندوق سرمایه گذاری اختصاصی بازارگردان توازن نوید
</t>
  </si>
  <si>
    <t>گواهی سپرده سرمایه‌گذاری</t>
  </si>
  <si>
    <t>1401/04/01</t>
  </si>
  <si>
    <t>جاری</t>
  </si>
  <si>
    <t>سپرده بانکی سامان</t>
  </si>
  <si>
    <t>حساب کوتاه مدت سامان</t>
  </si>
  <si>
    <t>1403/05/01</t>
  </si>
  <si>
    <t>کل دارایی ها</t>
  </si>
  <si>
    <t xml:space="preserve"> درآمد تخفیف کارمزد معاملات نماد زنجان</t>
  </si>
  <si>
    <t>صندوق سرمایه گذاری اختصاصی بازارگردان توازن نوید</t>
  </si>
  <si>
    <t>جاری  سامان(زنجان)</t>
  </si>
  <si>
    <t>سود گواهی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</si>
</sst>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(#,##0\);"/>
    <numFmt numFmtId="165" formatCode="#,##0.00;\(#,##0.00\);"/>
    <numFmt numFmtId="167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B Mitra"/>
      <charset val="178"/>
    </font>
    <font>
      <sz val="10"/>
      <color theme="1"/>
      <name val="B Mitra"/>
      <charset val="178"/>
    </font>
    <font>
      <sz val="12"/>
      <color rgb="FF0062AC"/>
      <name val="B Mitra"/>
      <charset val="178"/>
    </font>
    <font>
      <sz val="8"/>
      <color theme="1"/>
      <name val="B Mitra"/>
      <charset val="178"/>
    </font>
    <font>
      <sz val="20"/>
      <color theme="1"/>
      <name val="B Mitra"/>
      <charset val="178"/>
    </font>
    <font>
      <sz val="11"/>
      <color theme="1"/>
      <name val="B Mitra"/>
      <charset val="178"/>
    </font>
    <font>
      <sz val="18"/>
      <color theme="1"/>
      <name val="B Mitra"/>
      <charset val="178"/>
    </font>
    <font>
      <sz val="16"/>
      <color theme="1"/>
      <name val="B Mitra"/>
      <charset val="178"/>
    </font>
    <font>
      <sz val="11"/>
      <color rgb="FF0062AC"/>
      <name val="B Mitra"/>
      <charset val="178"/>
    </font>
    <font>
      <sz val="8"/>
      <color rgb="FF000000"/>
      <name val="B Mitra"/>
      <charset val="178"/>
    </font>
    <font>
      <sz val="11"/>
      <color rgb="FF000000"/>
      <name val="B Mitra"/>
      <charset val="178"/>
    </font>
    <font>
      <sz val="12"/>
      <color rgb="FF000000"/>
      <name val="B Mitra"/>
      <charset val="178"/>
    </font>
    <font>
      <sz val="14"/>
      <color theme="1"/>
      <name val="B Mitra"/>
      <charset val="178"/>
    </font>
    <font>
      <sz val="14"/>
      <color rgb="FF000000"/>
      <name val="B Mitra"/>
      <charset val="178"/>
    </font>
    <font>
      <sz val="10"/>
      <color rgb="FF000000"/>
      <name val="B Mitra"/>
      <charset val="178"/>
    </font>
    <font>
      <sz val="14"/>
      <color rgb="FF0062AC"/>
      <name val="B Mitra"/>
      <charset val="178"/>
    </font>
    <font>
      <sz val="12"/>
      <color theme="0"/>
      <name val="B Mitra"/>
      <charset val="178"/>
    </font>
    <font>
      <sz val="11"/>
      <color theme="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0">
    <xf numFmtId="0" fontId="0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 vertical="center" readingOrder="2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readingOrder="2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readingOrder="2"/>
    </xf>
    <xf numFmtId="0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 readingOrder="2"/>
    </xf>
    <xf numFmtId="165" fontId="7" fillId="0" borderId="0" xfId="0" applyNumberFormat="1" applyFont="1" applyFill="1" applyBorder="1" applyAlignment="1">
      <alignment horizontal="center" vertical="center" readingOrder="2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 vertical="center" readingOrder="2"/>
    </xf>
    <xf numFmtId="2" fontId="5" fillId="0" borderId="0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 readingOrder="2"/>
    </xf>
    <xf numFmtId="2" fontId="5" fillId="0" borderId="1" xfId="0" applyNumberFormat="1" applyFont="1" applyFill="1" applyBorder="1" applyAlignment="1">
      <alignment horizontal="center" vertical="center" readingOrder="2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readingOrder="2"/>
    </xf>
    <xf numFmtId="2" fontId="5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 readingOrder="2"/>
    </xf>
    <xf numFmtId="167" fontId="5" fillId="0" borderId="1" xfId="1" applyNumberFormat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vertical="center" readingOrder="2"/>
    </xf>
    <xf numFmtId="167" fontId="5" fillId="0" borderId="1" xfId="1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 readingOrder="2"/>
    </xf>
    <xf numFmtId="167" fontId="5" fillId="0" borderId="0" xfId="1" applyNumberFormat="1" applyFont="1" applyFill="1" applyBorder="1" applyAlignment="1">
      <alignment horizontal="center" vertical="center" readingOrder="2"/>
    </xf>
    <xf numFmtId="167" fontId="5" fillId="0" borderId="2" xfId="1" applyNumberFormat="1" applyFont="1" applyFill="1" applyBorder="1" applyAlignment="1">
      <alignment horizontal="center" vertical="center"/>
    </xf>
    <xf numFmtId="167" fontId="5" fillId="0" borderId="2" xfId="1" applyNumberFormat="1" applyFont="1" applyFill="1" applyBorder="1" applyAlignment="1">
      <alignment horizontal="center" vertical="center" readingOrder="2"/>
    </xf>
    <xf numFmtId="167" fontId="7" fillId="0" borderId="0" xfId="1" applyNumberFormat="1" applyFont="1" applyFill="1" applyBorder="1" applyAlignment="1">
      <alignment horizontal="center" vertical="center" readingOrder="2"/>
    </xf>
    <xf numFmtId="167" fontId="7" fillId="0" borderId="2" xfId="1" applyNumberFormat="1" applyFont="1" applyFill="1" applyBorder="1" applyAlignment="1">
      <alignment horizontal="center" vertical="center" readingOrder="2"/>
    </xf>
    <xf numFmtId="167" fontId="5" fillId="0" borderId="0" xfId="1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167" fontId="5" fillId="0" borderId="9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 readingOrder="2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readingOrder="2"/>
    </xf>
    <xf numFmtId="0" fontId="4" fillId="0" borderId="1" xfId="0" applyNumberFormat="1" applyFont="1" applyFill="1" applyBorder="1" applyAlignment="1">
      <alignment horizontal="center" vertical="center" readingOrder="2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readingOrder="2"/>
    </xf>
    <xf numFmtId="0" fontId="4" fillId="0" borderId="2" xfId="0" applyNumberFormat="1" applyFont="1" applyFill="1" applyBorder="1" applyAlignment="1">
      <alignment horizontal="center" vertical="center" readingOrder="2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9" fontId="4" fillId="0" borderId="0" xfId="2" applyFont="1" applyFill="1" applyBorder="1"/>
    <xf numFmtId="9" fontId="4" fillId="0" borderId="0" xfId="2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center" readingOrder="2"/>
    </xf>
    <xf numFmtId="0" fontId="7" fillId="0" borderId="0" xfId="0" applyNumberFormat="1" applyFont="1" applyFill="1" applyBorder="1" applyAlignment="1">
      <alignment horizontal="center" vertical="center" readingOrder="2"/>
    </xf>
    <xf numFmtId="164" fontId="7" fillId="0" borderId="0" xfId="0" applyNumberFormat="1" applyFont="1" applyFill="1" applyBorder="1" applyAlignment="1">
      <alignment horizontal="center" vertical="center" readingOrder="2"/>
    </xf>
    <xf numFmtId="167" fontId="5" fillId="0" borderId="0" xfId="2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right" vertical="center" readingOrder="2"/>
    </xf>
    <xf numFmtId="0" fontId="14" fillId="0" borderId="1" xfId="0" applyNumberFormat="1" applyFont="1" applyFill="1" applyBorder="1" applyAlignment="1">
      <alignment horizontal="center" vertical="center" readingOrder="2"/>
    </xf>
    <xf numFmtId="0" fontId="9" fillId="0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 readingOrder="2"/>
    </xf>
    <xf numFmtId="0" fontId="9" fillId="0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6" fillId="0" borderId="2" xfId="0" applyNumberFormat="1" applyFont="1" applyFill="1" applyBorder="1" applyAlignment="1">
      <alignment vertical="center"/>
    </xf>
    <xf numFmtId="0" fontId="17" fillId="0" borderId="2" xfId="0" applyNumberFormat="1" applyFont="1" applyFill="1" applyBorder="1" applyAlignment="1">
      <alignment horizontal="center" vertical="center" readingOrder="2"/>
    </xf>
    <xf numFmtId="0" fontId="16" fillId="0" borderId="0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 readingOrder="2"/>
    </xf>
    <xf numFmtId="0" fontId="16" fillId="0" borderId="0" xfId="0" applyNumberFormat="1" applyFont="1" applyFill="1" applyBorder="1" applyAlignment="1">
      <alignment horizontal="right" vertical="center"/>
    </xf>
    <xf numFmtId="165" fontId="16" fillId="0" borderId="0" xfId="0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4" fillId="0" borderId="1" xfId="0" applyNumberFormat="1" applyFont="1" applyFill="1" applyBorder="1" applyAlignment="1">
      <alignment vertical="center" readingOrder="2"/>
    </xf>
    <xf numFmtId="0" fontId="13" fillId="0" borderId="0" xfId="0" applyNumberFormat="1" applyFont="1" applyFill="1" applyBorder="1" applyAlignment="1">
      <alignment horizontal="right" vertical="center" readingOrder="1"/>
    </xf>
    <xf numFmtId="165" fontId="13" fillId="0" borderId="0" xfId="0" applyNumberFormat="1" applyFont="1" applyFill="1" applyBorder="1" applyAlignment="1">
      <alignment horizontal="center" vertical="center" readingOrder="2"/>
    </xf>
    <xf numFmtId="0" fontId="18" fillId="0" borderId="1" xfId="0" applyNumberFormat="1" applyFont="1" applyFill="1" applyBorder="1" applyAlignment="1">
      <alignment horizontal="center" vertical="center" readingOrder="2"/>
    </xf>
    <xf numFmtId="0" fontId="9" fillId="0" borderId="1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right" vertical="center" readingOrder="2"/>
    </xf>
    <xf numFmtId="0" fontId="16" fillId="0" borderId="0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center" vertical="center" readingOrder="2"/>
    </xf>
    <xf numFmtId="165" fontId="17" fillId="0" borderId="0" xfId="0" applyNumberFormat="1" applyFont="1" applyFill="1" applyBorder="1" applyAlignment="1">
      <alignment horizontal="center" vertical="center" readingOrder="2"/>
    </xf>
    <xf numFmtId="0" fontId="16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horizontal="center" vertical="center" readingOrder="2"/>
    </xf>
    <xf numFmtId="165" fontId="13" fillId="0" borderId="2" xfId="0" applyNumberFormat="1" applyFont="1" applyFill="1" applyBorder="1" applyAlignment="1">
      <alignment horizontal="center" vertical="center" readingOrder="2"/>
    </xf>
    <xf numFmtId="0" fontId="20" fillId="0" borderId="0" xfId="0" applyNumberFormat="1" applyFont="1" applyFill="1" applyBorder="1"/>
    <xf numFmtId="167" fontId="20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right" vertical="center" readingOrder="1"/>
    </xf>
    <xf numFmtId="49" fontId="7" fillId="0" borderId="0" xfId="0" applyNumberFormat="1" applyFont="1" applyFill="1" applyBorder="1" applyAlignment="1">
      <alignment horizontal="right" vertical="center" readingOrder="2"/>
    </xf>
    <xf numFmtId="0" fontId="4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vertical="center" readingOrder="2"/>
    </xf>
    <xf numFmtId="0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 readingOrder="2"/>
    </xf>
    <xf numFmtId="0" fontId="4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39" fontId="9" fillId="0" borderId="0" xfId="0" applyNumberFormat="1" applyFont="1" applyFill="1" applyBorder="1" applyAlignment="1">
      <alignment vertical="center"/>
    </xf>
    <xf numFmtId="167" fontId="9" fillId="0" borderId="0" xfId="1" applyNumberFormat="1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vertical="center"/>
    </xf>
    <xf numFmtId="167" fontId="4" fillId="0" borderId="9" xfId="1" applyNumberFormat="1" applyFont="1" applyFill="1" applyBorder="1" applyAlignment="1">
      <alignment horizontal="center" vertical="center"/>
    </xf>
    <xf numFmtId="167" fontId="21" fillId="0" borderId="0" xfId="1" applyNumberFormat="1" applyFont="1" applyFill="1" applyBorder="1"/>
    <xf numFmtId="167" fontId="9" fillId="0" borderId="0" xfId="1" applyNumberFormat="1" applyFont="1" applyFill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/>
    </xf>
    <xf numFmtId="0" fontId="9" fillId="0" borderId="1" xfId="0" applyNumberFormat="1" applyFont="1" applyFill="1" applyBorder="1"/>
    <xf numFmtId="0" fontId="14" fillId="0" borderId="3" xfId="0" applyNumberFormat="1" applyFont="1" applyFill="1" applyBorder="1" applyAlignment="1">
      <alignment horizontal="center" vertical="center" readingOrder="2"/>
    </xf>
    <xf numFmtId="0" fontId="9" fillId="0" borderId="3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readingOrder="2"/>
    </xf>
    <xf numFmtId="0" fontId="14" fillId="0" borderId="2" xfId="0" applyNumberFormat="1" applyFont="1" applyFill="1" applyBorder="1" applyAlignment="1">
      <alignment horizontal="center" vertical="center" readingOrder="2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4" fillId="0" borderId="0" xfId="0" applyNumberFormat="1" applyFont="1" applyFill="1" applyBorder="1" applyAlignment="1">
      <alignment horizontal="right" vertical="center" readingOrder="1"/>
    </xf>
    <xf numFmtId="0" fontId="21" fillId="0" borderId="0" xfId="0" applyNumberFormat="1" applyFont="1" applyFill="1" applyBorder="1" applyAlignment="1">
      <alignment vertical="center"/>
    </xf>
    <xf numFmtId="167" fontId="21" fillId="0" borderId="0" xfId="1" applyNumberFormat="1" applyFont="1" applyFill="1" applyBorder="1" applyAlignment="1">
      <alignment vertical="center"/>
    </xf>
    <xf numFmtId="0" fontId="21" fillId="0" borderId="0" xfId="0" applyNumberFormat="1" applyFont="1" applyFill="1" applyBorder="1"/>
    <xf numFmtId="167" fontId="21" fillId="2" borderId="8" xfId="1" applyNumberFormat="1" applyFont="1" applyFill="1" applyBorder="1" applyAlignment="1">
      <alignment horizontal="center" vertical="center"/>
    </xf>
    <xf numFmtId="9" fontId="5" fillId="0" borderId="9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28"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4" formatCode="#,##0;\(#,##0\)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4" formatCode="#,##0;\(#,##0\)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4" formatCode="#,##0;\(#,##0\)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  <numFmt numFmtId="167" formatCode="_(* #,##0_);_(* \(#,##0\);_(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4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7" formatCode="_(* #,##0_);_(* \(#,##0\);_(* &quot;-&quot;??_);_(@_)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Mitra"/>
        <charset val="17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167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B Mitra"/>
        <charset val="178"/>
        <scheme val="none"/>
      </font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1" headerRowCount="0" headerRowDxfId="110" dataDxfId="108" totalsRowDxfId="109">
  <tableColumns count="13">
    <tableColumn id="1" xr3:uid="{00000000-0010-0000-0000-000001000000}" name="صنایع کشاورزی و کود زنجان (زنجان)" dataDxfId="114"/>
    <tableColumn id="2" xr3:uid="{00000000-0010-0000-0000-000002000000}" name="0" dataDxfId="113"/>
    <tableColumn id="3" xr3:uid="{00000000-0010-0000-0000-000003000000}" name="Column3" dataDxfId="112"/>
    <tableColumn id="4" xr3:uid="{00000000-0010-0000-0000-000004000000}" name="Column4" dataDxfId="111"/>
    <tableColumn id="5" xr3:uid="{00000000-0010-0000-0000-000005000000}" name="19411798" dataDxfId="85"/>
    <tableColumn id="6" xr3:uid="{00000000-0010-0000-0000-000006000000}" name="53225139690" dataDxfId="84" dataCellStyle="Comma"/>
    <tableColumn id="7" xr3:uid="{00000000-0010-0000-0000-000007000000}" name="855029" dataDxfId="83" dataCellStyle="Comma"/>
    <tableColumn id="8" xr3:uid="{00000000-0010-0000-0000-000008000000}" name="2345237268" dataDxfId="82" dataCellStyle="Comma"/>
    <tableColumn id="9" xr3:uid="{00000000-0010-0000-0000-000009000000}" name="18556769" dataDxfId="81" dataCellStyle="Comma"/>
    <tableColumn id="10" xr3:uid="{00000000-0010-0000-0000-00000A000000}" name="2,654" dataDxfId="77" dataCellStyle="Comma"/>
    <tableColumn id="11" xr3:uid="{00000000-0010-0000-0000-00000B000000}" name="50879902422" dataDxfId="80" dataCellStyle="Comma"/>
    <tableColumn id="12" xr3:uid="{00000000-0010-0000-0000-00000C000000}" name="49212235185" dataDxfId="78" dataCellStyle="Comma"/>
    <tableColumn id="13" xr3:uid="{00000000-0010-0000-0000-00000D000000}" name="56.86" dataDxfId="7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88" dataDxfId="86" totalsRowDxfId="87">
  <tableColumns count="19">
    <tableColumn id="1" xr3:uid="{00000000-0010-0000-0100-000001000000}" name="جمع" dataDxfId="107"/>
    <tableColumn id="2" xr3:uid="{00000000-0010-0000-0100-000002000000}" name="Column2" dataDxfId="106"/>
    <tableColumn id="3" xr3:uid="{00000000-0010-0000-0100-000003000000}" name="Column3" dataDxfId="105"/>
    <tableColumn id="4" xr3:uid="{00000000-0010-0000-0100-000004000000}" name="Column4" dataDxfId="104"/>
    <tableColumn id="5" xr3:uid="{00000000-0010-0000-0100-000005000000}" name="Column5" dataDxfId="103"/>
    <tableColumn id="6" xr3:uid="{00000000-0010-0000-0100-000006000000}" name="Column6" dataDxfId="102"/>
    <tableColumn id="7" xr3:uid="{00000000-0010-0000-0100-000007000000}" name="Column7" dataDxfId="101"/>
    <tableColumn id="8" xr3:uid="{00000000-0010-0000-0100-000008000000}" name="0" dataDxfId="100"/>
    <tableColumn id="9" xr3:uid="{00000000-0010-0000-0100-000009000000}" name="Column9" dataDxfId="99"/>
    <tableColumn id="10" xr3:uid="{00000000-0010-0000-0100-00000A000000}" name="Column10" dataDxfId="98"/>
    <tableColumn id="11" xr3:uid="{00000000-0010-0000-0100-00000B000000}" name="Column11" dataDxfId="97"/>
    <tableColumn id="12" xr3:uid="{00000000-0010-0000-0100-00000C000000}" name="Column12" dataDxfId="96"/>
    <tableColumn id="13" xr3:uid="{00000000-0010-0000-0100-00000D000000}" name="Column13" dataDxfId="95"/>
    <tableColumn id="14" xr3:uid="{00000000-0010-0000-0100-00000E000000}" name="Column14" dataDxfId="94"/>
    <tableColumn id="15" xr3:uid="{00000000-0010-0000-0100-00000F000000}" name="Column15" dataDxfId="93"/>
    <tableColumn id="16" xr3:uid="{00000000-0010-0000-0100-000010000000}" name="Column16" dataDxfId="92"/>
    <tableColumn id="17" xr3:uid="{00000000-0010-0000-0100-000011000000}" name="Column17" dataDxfId="91"/>
    <tableColumn id="18" xr3:uid="{00000000-0010-0000-0100-000012000000}" name="Column18" dataDxfId="90"/>
    <tableColumn id="19" xr3:uid="{00000000-0010-0000-0100-000013000000}" name="Column19" dataDxfId="8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J12" headerRowCount="0" headerRowDxfId="117" dataDxfId="115" totalsRowDxfId="116">
  <tableColumns count="10">
    <tableColumn id="1" xr3:uid="{00000000-0010-0000-0200-000001000000}" name="زنجان- سامان 890001 -112" dataDxfId="127"/>
    <tableColumn id="2" xr3:uid="{00000000-0010-0000-0200-000002000000}" name="864311238818901" dataDxfId="126"/>
    <tableColumn id="3" xr3:uid="{00000000-0010-0000-0200-000003000000}" name="سپرده سرمایه‌گذاری" dataDxfId="125"/>
    <tableColumn id="4" xr3:uid="{00000000-0010-0000-0200-000004000000}" name="-" dataDxfId="124"/>
    <tableColumn id="5" xr3:uid="{00000000-0010-0000-0200-000005000000}" name="Column5" dataDxfId="123"/>
    <tableColumn id="6" xr3:uid="{00000000-0010-0000-0200-000006000000}" name="35000000000" dataDxfId="122" dataCellStyle="Comma"/>
    <tableColumn id="7" xr3:uid="{00000000-0010-0000-0200-000007000000}" name="0" dataDxfId="121" dataCellStyle="Comma"/>
    <tableColumn id="8" xr3:uid="{00000000-0010-0000-0200-000008000000}" name="Column8" dataDxfId="120" dataCellStyle="Comma"/>
    <tableColumn id="9" xr3:uid="{00000000-0010-0000-0200-000009000000}" name="Column9" dataDxfId="119" dataCellStyle="Comma"/>
    <tableColumn id="10" xr3:uid="{00000000-0010-0000-0200-00000A000000}" name="0.00" dataDxfId="118" dataCellStyle="Comm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6:E10" headerRowCount="0" headerRowDxfId="2" dataDxfId="0" totalsRowDxfId="1">
  <tableColumns count="5">
    <tableColumn id="1" xr3:uid="{00000000-0010-0000-0300-000001000000}" name="درآمد حاصل از سرمایه­گذاری در سهام و حق تقدم سهام و صندوق‌های سرمایه‌گذاری" dataDxfId="7"/>
    <tableColumn id="2" xr3:uid="{00000000-0010-0000-0300-000002000000}" name="1-2" dataDxfId="6"/>
    <tableColumn id="3" xr3:uid="{00000000-0010-0000-0300-000003000000}" name="-1734319666.0000" dataDxfId="5" dataCellStyle="Comma"/>
    <tableColumn id="4" xr3:uid="{00000000-0010-0000-0300-000004000000}" name="101.07" dataDxfId="4" dataCellStyle="Percent"/>
    <tableColumn id="5" xr3:uid="{00000000-0010-0000-0300-000005000000}" name="-2.06" dataDxfId="3" dataCellStyle="Percent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7:J8" headerRowCount="0" headerRowDxfId="23" dataDxfId="21" totalsRowDxfId="22">
  <tableColumns count="10">
    <tableColumn id="1" xr3:uid="{00000000-0010-0000-0400-000001000000}" name="جمع" dataDxfId="33"/>
    <tableColumn id="2" xr3:uid="{00000000-0010-0000-0400-000002000000}" name="Column2" dataDxfId="32"/>
    <tableColumn id="3" xr3:uid="{00000000-0010-0000-0400-000003000000}" name="Column3" dataDxfId="31"/>
    <tableColumn id="4" xr3:uid="{00000000-0010-0000-0400-000004000000}" name="Column4" dataDxfId="30"/>
    <tableColumn id="5" xr3:uid="{00000000-0010-0000-0400-000005000000}" name="0" dataDxfId="29"/>
    <tableColumn id="6" xr3:uid="{00000000-0010-0000-0400-000006000000}" name="Column6" dataDxfId="28"/>
    <tableColumn id="7" xr3:uid="{00000000-0010-0000-0400-000007000000}" name="Column7" dataDxfId="27">
      <calculatedColumnFormula>Table4[[#This Row],[0]]</calculatedColumnFormula>
    </tableColumn>
    <tableColumn id="8" xr3:uid="{00000000-0010-0000-0400-000008000000}" name="Column8" dataDxfId="26">
      <calculatedColumnFormula>Table4[[#This Row],[Column7]]</calculatedColumnFormula>
    </tableColumn>
    <tableColumn id="9" xr3:uid="{00000000-0010-0000-0400-000009000000}" name="Column9" dataDxfId="25"/>
    <tableColumn id="10" xr3:uid="{00000000-0010-0000-0400-00000A000000}" name="Column10" dataDxfId="24">
      <calculatedColumnFormula>Table4[[#This Row],[Column8]]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7:I8" headerRowCount="0" headerRowDxfId="20" dataDxfId="18" totalsRowDxfId="19">
  <tableColumns count="9">
    <tableColumn id="1" xr3:uid="{00000000-0010-0000-0500-000001000000}" name="صنایع کشاورزی و کود زنجان (زنجان)" dataDxfId="17"/>
    <tableColumn id="2" xr3:uid="{00000000-0010-0000-0500-000002000000}" name="855029" dataDxfId="16" dataCellStyle="Comma"/>
    <tableColumn id="3" xr3:uid="{00000000-0010-0000-0500-000003000000}" name="2278584839" dataDxfId="15" dataCellStyle="Comma"/>
    <tableColumn id="4" xr3:uid="{00000000-0010-0000-0500-000004000000}" name="-2345237268.0000" dataDxfId="14" dataCellStyle="Comma"/>
    <tableColumn id="5" xr3:uid="{00000000-0010-0000-0500-000005000000}" name="-66652429.0000" dataDxfId="13" dataCellStyle="Comma">
      <calculatedColumnFormula>Table5[[#This Row],[2278584839]]+Table5[[#This Row],[-2345237268.0000]]</calculatedColumnFormula>
    </tableColumn>
    <tableColumn id="6" xr3:uid="{00000000-0010-0000-0500-000006000000}" name="Column6" dataDxfId="12" dataCellStyle="Comma"/>
    <tableColumn id="7" xr3:uid="{00000000-0010-0000-0500-000007000000}" name="Column7" dataDxfId="11" dataCellStyle="Comma"/>
    <tableColumn id="8" xr3:uid="{00000000-0010-0000-0500-000008000000}" name="Column8" dataDxfId="10" dataCellStyle="Comma"/>
    <tableColumn id="9" xr3:uid="{00000000-0010-0000-0500-000009000000}" name="Column9" dataDxfId="9" dataCellStyle="Comma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7:I8" headerRowCount="0" headerRowDxfId="58" dataDxfId="56" totalsRowDxfId="57">
  <tableColumns count="9">
    <tableColumn id="1" xr3:uid="{00000000-0010-0000-0600-000001000000}" name="صنایع کشاورزی و کود زنجان (زنجان)" dataDxfId="55"/>
    <tableColumn id="2" xr3:uid="{00000000-0010-0000-0600-000002000000}" name="18556769" dataDxfId="54" dataCellStyle="Comma"/>
    <tableColumn id="3" xr3:uid="{00000000-0010-0000-0600-000003000000}" name="49212235185" dataDxfId="53" dataCellStyle="Comma"/>
    <tableColumn id="4" xr3:uid="{00000000-0010-0000-0600-000004000000}" name="-50879902422" dataDxfId="52" dataCellStyle="Comma"/>
    <tableColumn id="5" xr3:uid="{00000000-0010-0000-0600-000005000000}" name="-1667667237" dataDxfId="51" dataCellStyle="Comma"/>
    <tableColumn id="6" xr3:uid="{00000000-0010-0000-0600-000006000000}" name="Column6" dataDxfId="50" dataCellStyle="Comma"/>
    <tableColumn id="7" xr3:uid="{00000000-0010-0000-0600-000007000000}" name="Column7" dataDxfId="49" dataCellStyle="Comma"/>
    <tableColumn id="8" xr3:uid="{00000000-0010-0000-0600-000008000000}" name="Column8" dataDxfId="48" dataCellStyle="Comma"/>
    <tableColumn id="9" xr3:uid="{00000000-0010-0000-0600-000009000000}" name="Column9" dataDxfId="47" dataCellStyle="Comma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A11:K12" headerRowCount="0" headerRowDxfId="45" dataDxfId="43" totalsRowDxfId="44">
  <tableColumns count="11">
    <tableColumn id="1" xr3:uid="{00000000-0010-0000-0700-000001000000}" name="صنایع کشاورزی و کود زنجان (زنجان)" dataDxfId="46"/>
    <tableColumn id="2" xr3:uid="{00000000-0010-0000-0700-000002000000}" name="0" dataDxfId="42"/>
    <tableColumn id="3" xr3:uid="{00000000-0010-0000-0700-000003000000}" name="-1667667237" dataDxfId="41"/>
    <tableColumn id="4" xr3:uid="{00000000-0010-0000-0700-000004000000}" name="-66652429.0000" dataDxfId="40"/>
    <tableColumn id="5" xr3:uid="{00000000-0010-0000-0700-000005000000}" name="-1734319666.0000" dataDxfId="39">
      <calculatedColumnFormula>Table7[[#This Row],[-66652429.0000]]+Table7[[#This Row],[-1667667237]]</calculatedColumnFormula>
    </tableColumn>
    <tableColumn id="6" xr3:uid="{00000000-0010-0000-0700-000006000000}" name="101.07" dataDxfId="38"/>
    <tableColumn id="7" xr3:uid="{00000000-0010-0000-0700-000007000000}" name="Column7" dataDxfId="37"/>
    <tableColumn id="8" xr3:uid="{00000000-0010-0000-0700-000008000000}" name="Column8" dataDxfId="36"/>
    <tableColumn id="9" xr3:uid="{00000000-0010-0000-0700-000009000000}" name="Column9" dataDxfId="35"/>
    <tableColumn id="10" xr3:uid="{00000000-0010-0000-0700-00000A000000}" name="Column10" dataDxfId="34"/>
    <tableColumn id="11" xr3:uid="{00000000-0010-0000-0700-00000B000000}" name="Column11" dataDxfId="8">
      <calculatedColumnFormula>Table7[[#This Row],[Column10]]/N11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0:I10" headerRowCount="0" headerRowDxfId="61" dataDxfId="59" totalsRowDxfId="60">
  <tableColumns count="9">
    <tableColumn id="1" xr3:uid="{00000000-0010-0000-0800-000001000000}" name="جمع" dataDxfId="70"/>
    <tableColumn id="2" xr3:uid="{00000000-0010-0000-0800-000002000000}" name="0" dataDxfId="69"/>
    <tableColumn id="3" xr3:uid="{00000000-0010-0000-0800-000003000000}" name="Column3" dataDxfId="68"/>
    <tableColumn id="4" xr3:uid="{00000000-0010-0000-0800-000004000000}" name="Column4" dataDxfId="67"/>
    <tableColumn id="5" xr3:uid="{00000000-0010-0000-0800-000005000000}" name="Column5" dataDxfId="66"/>
    <tableColumn id="6" xr3:uid="{00000000-0010-0000-0800-000006000000}" name="Column6" dataDxfId="65"/>
    <tableColumn id="7" xr3:uid="{00000000-0010-0000-0800-000007000000}" name="Column7" dataDxfId="64"/>
    <tableColumn id="8" xr3:uid="{00000000-0010-0000-0800-000008000000}" name="Column8" dataDxfId="63"/>
    <tableColumn id="9" xr3:uid="{00000000-0010-0000-0800-000009000000}" name="Column9" dataDxfId="6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8:C9" headerRowCount="0" headerRowDxfId="76" dataDxfId="74" totalsRowDxfId="75">
  <tableColumns count="3">
    <tableColumn id="1" xr3:uid="{00000000-0010-0000-0900-000001000000}" name=" درآمد تخفیف کارمزد معاملات" dataDxfId="73"/>
    <tableColumn id="2" xr3:uid="{00000000-0010-0000-0900-000002000000}" name="18333752" dataDxfId="72" dataCellStyle="Comma"/>
    <tableColumn id="3" xr3:uid="{00000000-0010-0000-0900-000003000000}" name="Column3" dataDxfId="71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tabSelected="1" view="pageBreakPreview" zoomScale="60" zoomScaleNormal="100" workbookViewId="0">
      <selection activeCell="A20" sqref="A20:I23"/>
    </sheetView>
  </sheetViews>
  <sheetFormatPr defaultRowHeight="16.5" x14ac:dyDescent="0.75"/>
  <cols>
    <col min="1" max="16384" width="9.06640625" style="42"/>
  </cols>
  <sheetData>
    <row r="3" spans="1:17" ht="26.65" x14ac:dyDescent="1.1499999999999999">
      <c r="D3" s="45" t="s">
        <v>44</v>
      </c>
      <c r="E3" s="46"/>
      <c r="F3" s="46"/>
    </row>
    <row r="6" spans="1:17" ht="15" customHeight="1" x14ac:dyDescent="0.7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7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15" customHeight="1" x14ac:dyDescent="0.75">
      <c r="A8" s="48"/>
      <c r="B8" s="48"/>
      <c r="C8" s="48"/>
      <c r="D8" s="48"/>
      <c r="E8" s="48"/>
      <c r="F8" s="48"/>
      <c r="G8" s="48"/>
      <c r="H8" s="48"/>
      <c r="I8" s="48"/>
      <c r="J8" s="47"/>
      <c r="K8" s="47"/>
      <c r="L8" s="47"/>
      <c r="M8" s="47"/>
      <c r="N8" s="47"/>
      <c r="O8" s="47"/>
      <c r="P8" s="47"/>
      <c r="Q8" s="47"/>
    </row>
    <row r="9" spans="1:17" ht="15" customHeight="1" x14ac:dyDescent="0.75">
      <c r="A9" s="48"/>
      <c r="B9" s="48"/>
      <c r="C9" s="48"/>
      <c r="D9" s="48"/>
      <c r="E9" s="48"/>
      <c r="F9" s="48"/>
      <c r="G9" s="48"/>
      <c r="H9" s="48"/>
      <c r="I9" s="48"/>
      <c r="J9" s="47"/>
      <c r="K9" s="47"/>
      <c r="L9" s="47"/>
      <c r="M9" s="47"/>
      <c r="N9" s="47"/>
      <c r="O9" s="47"/>
      <c r="P9" s="47"/>
      <c r="Q9" s="47"/>
    </row>
    <row r="10" spans="1:17" ht="15" customHeight="1" x14ac:dyDescent="0.75">
      <c r="A10" s="48"/>
      <c r="B10" s="48"/>
      <c r="C10" s="48"/>
      <c r="D10" s="48"/>
      <c r="E10" s="48"/>
      <c r="F10" s="48"/>
      <c r="G10" s="48"/>
      <c r="H10" s="48"/>
      <c r="I10" s="48"/>
      <c r="J10" s="47"/>
      <c r="K10" s="47"/>
      <c r="L10" s="47"/>
      <c r="M10" s="47"/>
      <c r="N10" s="47"/>
      <c r="O10" s="47"/>
      <c r="P10" s="47"/>
      <c r="Q10" s="47"/>
    </row>
    <row r="11" spans="1:17" ht="15" customHeight="1" x14ac:dyDescent="0.75">
      <c r="A11" s="48"/>
      <c r="B11" s="48"/>
      <c r="C11" s="48"/>
      <c r="D11" s="48"/>
      <c r="E11" s="48"/>
      <c r="F11" s="48"/>
      <c r="G11" s="48"/>
      <c r="H11" s="48"/>
      <c r="I11" s="48"/>
      <c r="J11" s="47"/>
      <c r="K11" s="47"/>
      <c r="L11" s="47"/>
      <c r="M11" s="47"/>
      <c r="N11" s="47"/>
      <c r="O11" s="47"/>
      <c r="P11" s="47"/>
      <c r="Q11" s="47"/>
    </row>
    <row r="12" spans="1:17" ht="15" customHeight="1" x14ac:dyDescent="0.75">
      <c r="A12" s="48"/>
      <c r="B12" s="48"/>
      <c r="C12" s="48"/>
      <c r="D12" s="48"/>
      <c r="E12" s="48"/>
      <c r="F12" s="48"/>
      <c r="G12" s="48"/>
      <c r="H12" s="48"/>
      <c r="I12" s="48"/>
      <c r="J12" s="47"/>
      <c r="K12" s="47"/>
      <c r="L12" s="47"/>
      <c r="M12" s="47"/>
      <c r="N12" s="47"/>
      <c r="O12" s="47"/>
      <c r="P12" s="47"/>
      <c r="Q12" s="47"/>
    </row>
    <row r="13" spans="1:17" ht="15" customHeight="1" x14ac:dyDescent="0.75">
      <c r="A13" s="48"/>
      <c r="B13" s="48"/>
      <c r="C13" s="48"/>
      <c r="D13" s="48"/>
      <c r="E13" s="48"/>
      <c r="F13" s="48"/>
      <c r="G13" s="48"/>
      <c r="H13" s="48"/>
      <c r="I13" s="48"/>
      <c r="J13" s="47"/>
      <c r="K13" s="47"/>
      <c r="L13" s="47"/>
      <c r="M13" s="47"/>
      <c r="N13" s="47"/>
      <c r="O13" s="47"/>
      <c r="P13" s="47"/>
      <c r="Q13" s="47"/>
    </row>
    <row r="14" spans="1:17" ht="15" customHeight="1" x14ac:dyDescent="0.75">
      <c r="A14" s="48"/>
      <c r="B14" s="48"/>
      <c r="C14" s="48"/>
      <c r="D14" s="48"/>
      <c r="E14" s="48"/>
      <c r="F14" s="48"/>
      <c r="G14" s="48"/>
      <c r="H14" s="48"/>
      <c r="I14" s="48"/>
      <c r="J14" s="47"/>
      <c r="K14" s="47"/>
      <c r="L14" s="47"/>
      <c r="M14" s="47"/>
      <c r="N14" s="47"/>
      <c r="O14" s="47"/>
      <c r="P14" s="47"/>
      <c r="Q14" s="47"/>
    </row>
    <row r="15" spans="1:17" ht="15" customHeight="1" x14ac:dyDescent="0.75">
      <c r="A15" s="40" t="s">
        <v>101</v>
      </c>
      <c r="B15" s="49"/>
      <c r="C15" s="49"/>
      <c r="D15" s="49"/>
      <c r="E15" s="49"/>
      <c r="F15" s="49"/>
      <c r="G15" s="49"/>
      <c r="H15" s="49"/>
      <c r="I15" s="49"/>
      <c r="J15" s="47"/>
      <c r="K15" s="47"/>
      <c r="L15" s="47"/>
      <c r="M15" s="47"/>
      <c r="N15" s="47"/>
      <c r="O15" s="47"/>
      <c r="P15" s="47"/>
      <c r="Q15" s="47"/>
    </row>
    <row r="16" spans="1:17" ht="15" customHeight="1" x14ac:dyDescent="0.75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5" customHeight="1" x14ac:dyDescent="0.75">
      <c r="A17" s="40" t="s">
        <v>45</v>
      </c>
      <c r="B17" s="40"/>
      <c r="C17" s="40"/>
      <c r="D17" s="40"/>
      <c r="E17" s="40"/>
      <c r="F17" s="40"/>
      <c r="G17" s="40"/>
      <c r="H17" s="40"/>
      <c r="I17" s="40"/>
    </row>
    <row r="18" spans="1:9" ht="15" customHeight="1" x14ac:dyDescent="0.75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15" customHeight="1" x14ac:dyDescent="0.75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5" customHeight="1" x14ac:dyDescent="0.75">
      <c r="A20" s="40" t="s">
        <v>46</v>
      </c>
      <c r="B20" s="40"/>
      <c r="C20" s="40"/>
      <c r="D20" s="40"/>
      <c r="E20" s="40"/>
      <c r="F20" s="40"/>
      <c r="G20" s="40"/>
      <c r="H20" s="40"/>
      <c r="I20" s="40"/>
    </row>
    <row r="21" spans="1:9" ht="15" customHeight="1" x14ac:dyDescent="0.75">
      <c r="A21" s="40"/>
      <c r="B21" s="40"/>
      <c r="C21" s="40"/>
      <c r="D21" s="40"/>
      <c r="E21" s="40"/>
      <c r="F21" s="40"/>
      <c r="G21" s="40"/>
      <c r="H21" s="40"/>
      <c r="I21" s="40"/>
    </row>
    <row r="22" spans="1:9" ht="15" customHeight="1" x14ac:dyDescent="0.7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5" customHeight="1" x14ac:dyDescent="0.75">
      <c r="A23" s="40"/>
      <c r="B23" s="40"/>
      <c r="C23" s="40"/>
      <c r="D23" s="40"/>
      <c r="E23" s="40"/>
      <c r="F23" s="40"/>
      <c r="G23" s="40"/>
      <c r="H23" s="40"/>
      <c r="I23" s="40"/>
    </row>
    <row r="24" spans="1:9" ht="15" customHeight="1" x14ac:dyDescent="0.75">
      <c r="A24" s="48"/>
      <c r="B24" s="48"/>
      <c r="C24" s="48"/>
      <c r="D24" s="48"/>
      <c r="E24" s="48"/>
      <c r="F24" s="48"/>
      <c r="G24" s="48"/>
      <c r="H24" s="48"/>
      <c r="I24" s="48"/>
    </row>
    <row r="37" spans="6:8" x14ac:dyDescent="0.75">
      <c r="F37" s="50" t="s">
        <v>47</v>
      </c>
      <c r="G37" s="51"/>
      <c r="H37" s="51"/>
    </row>
    <row r="38" spans="6:8" x14ac:dyDescent="0.75">
      <c r="F38" s="51"/>
      <c r="G38" s="51"/>
      <c r="H38" s="51"/>
    </row>
    <row r="39" spans="6:8" x14ac:dyDescent="0.75">
      <c r="F39" s="51"/>
      <c r="G39" s="51"/>
      <c r="H39" s="51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0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P17"/>
  <sheetViews>
    <sheetView rightToLeft="1" zoomScaleNormal="100" zoomScaleSheetLayoutView="106" workbookViewId="0">
      <selection activeCell="I11" sqref="I11"/>
    </sheetView>
  </sheetViews>
  <sheetFormatPr defaultColWidth="9.1328125" defaultRowHeight="18" x14ac:dyDescent="0.8"/>
  <cols>
    <col min="1" max="1" width="23.33203125" style="71" bestFit="1" customWidth="1"/>
    <col min="2" max="2" width="3.46484375" style="71" bestFit="1" customWidth="1"/>
    <col min="3" max="3" width="9.46484375" style="71" bestFit="1" customWidth="1"/>
    <col min="4" max="4" width="12.3984375" style="71" bestFit="1" customWidth="1"/>
    <col min="5" max="5" width="8.46484375" style="71" bestFit="1" customWidth="1"/>
    <col min="6" max="6" width="12.3984375" style="71" bestFit="1" customWidth="1"/>
    <col min="7" max="7" width="7.265625" style="71" bestFit="1" customWidth="1"/>
    <col min="8" max="8" width="11.53125" style="71" bestFit="1" customWidth="1"/>
    <col min="9" max="9" width="9.3984375" style="71" bestFit="1" customWidth="1"/>
    <col min="10" max="10" width="12.06640625" style="70" bestFit="1" customWidth="1"/>
    <col min="11" max="12" width="12.3984375" style="71" bestFit="1" customWidth="1"/>
    <col min="13" max="13" width="13.796875" style="71" bestFit="1" customWidth="1"/>
    <col min="14" max="15" width="9.1328125" style="59"/>
    <col min="16" max="16" width="14.53125" style="59" bestFit="1" customWidth="1"/>
    <col min="17" max="16384" width="9.1328125" style="59"/>
  </cols>
  <sheetData>
    <row r="1" spans="1:16" x14ac:dyDescent="0.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x14ac:dyDescent="0.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8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x14ac:dyDescent="0.8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" x14ac:dyDescent="0.8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6" ht="18.75" customHeight="1" x14ac:dyDescent="0.8">
      <c r="A7" s="60"/>
      <c r="B7" s="61" t="s">
        <v>4</v>
      </c>
      <c r="C7" s="61"/>
      <c r="D7" s="61"/>
      <c r="E7" s="62" t="s">
        <v>5</v>
      </c>
      <c r="F7" s="62"/>
      <c r="G7" s="62"/>
      <c r="H7" s="62"/>
      <c r="I7" s="61" t="s">
        <v>6</v>
      </c>
      <c r="J7" s="61"/>
      <c r="K7" s="61"/>
      <c r="L7" s="61"/>
      <c r="M7" s="61"/>
    </row>
    <row r="8" spans="1:16" ht="17.25" customHeight="1" x14ac:dyDescent="0.8">
      <c r="A8" s="63" t="s">
        <v>23</v>
      </c>
      <c r="B8" s="63" t="s">
        <v>24</v>
      </c>
      <c r="C8" s="63" t="s">
        <v>25</v>
      </c>
      <c r="D8" s="64" t="s">
        <v>26</v>
      </c>
      <c r="E8" s="65" t="s">
        <v>27</v>
      </c>
      <c r="F8" s="65"/>
      <c r="G8" s="1" t="s">
        <v>28</v>
      </c>
      <c r="H8" s="1"/>
      <c r="I8" s="64" t="s">
        <v>24</v>
      </c>
      <c r="J8" s="64" t="s">
        <v>29</v>
      </c>
      <c r="K8" s="64" t="s">
        <v>25</v>
      </c>
      <c r="L8" s="64" t="s">
        <v>26</v>
      </c>
      <c r="M8" s="64" t="s">
        <v>30</v>
      </c>
      <c r="P8" s="117" t="s">
        <v>108</v>
      </c>
    </row>
    <row r="9" spans="1:16" ht="20.25" customHeight="1" thickBot="1" x14ac:dyDescent="0.85">
      <c r="A9" s="61"/>
      <c r="B9" s="61"/>
      <c r="C9" s="61"/>
      <c r="D9" s="61"/>
      <c r="E9" s="66" t="s">
        <v>24</v>
      </c>
      <c r="F9" s="66" t="s">
        <v>31</v>
      </c>
      <c r="G9" s="66" t="s">
        <v>24</v>
      </c>
      <c r="H9" s="66" t="s">
        <v>32</v>
      </c>
      <c r="I9" s="61"/>
      <c r="J9" s="63"/>
      <c r="K9" s="61"/>
      <c r="L9" s="61"/>
      <c r="M9" s="61"/>
      <c r="P9" s="118">
        <v>86554764617</v>
      </c>
    </row>
    <row r="10" spans="1:16" ht="23" customHeight="1" x14ac:dyDescent="0.8">
      <c r="A10" s="67" t="s">
        <v>33</v>
      </c>
      <c r="B10" s="68">
        <v>0</v>
      </c>
      <c r="C10" s="69">
        <v>0</v>
      </c>
      <c r="D10" s="69">
        <v>0</v>
      </c>
      <c r="E10" s="68">
        <v>19411798</v>
      </c>
      <c r="F10" s="81">
        <v>53225139690</v>
      </c>
      <c r="G10" s="81">
        <v>855029</v>
      </c>
      <c r="H10" s="81">
        <v>2345237268</v>
      </c>
      <c r="I10" s="81">
        <f>Table1[[#This Row],[19411798]]-Table1[[#This Row],[855029]]</f>
        <v>18556769</v>
      </c>
      <c r="J10" s="81">
        <v>2654</v>
      </c>
      <c r="K10" s="81">
        <v>50879902422</v>
      </c>
      <c r="L10" s="81">
        <v>49212235185</v>
      </c>
      <c r="M10" s="75">
        <f>Table1[[#This Row],[49212235185]]/P9</f>
        <v>0.56856760459994771</v>
      </c>
      <c r="P10" s="74"/>
    </row>
    <row r="11" spans="1:16" ht="23" customHeight="1" thickBot="1" x14ac:dyDescent="0.85">
      <c r="A11" s="67" t="s">
        <v>18</v>
      </c>
      <c r="B11" s="68">
        <v>0</v>
      </c>
      <c r="C11" s="69">
        <v>0</v>
      </c>
      <c r="D11" s="69">
        <v>0</v>
      </c>
      <c r="E11" s="82">
        <f>SUBTOTAL(109,E10)</f>
        <v>19411798</v>
      </c>
      <c r="F11" s="82">
        <f t="shared" ref="F11:I11" si="0">SUBTOTAL(109,F10)</f>
        <v>53225139690</v>
      </c>
      <c r="G11" s="82">
        <f t="shared" si="0"/>
        <v>855029</v>
      </c>
      <c r="H11" s="82">
        <f t="shared" si="0"/>
        <v>2345237268</v>
      </c>
      <c r="I11" s="82">
        <f t="shared" si="0"/>
        <v>18556769</v>
      </c>
      <c r="J11" s="68"/>
      <c r="K11" s="82">
        <f>SUBTOTAL(109,K10)</f>
        <v>50879902422</v>
      </c>
      <c r="L11" s="82">
        <f>SUBTOTAL(109,L10)</f>
        <v>49212235185</v>
      </c>
      <c r="M11" s="75">
        <f>SUBTOTAL(109,M10)</f>
        <v>0.56856760459994771</v>
      </c>
    </row>
    <row r="12" spans="1:16" ht="23" customHeight="1" thickTop="1" x14ac:dyDescent="0.8">
      <c r="A12" s="67" t="s">
        <v>19</v>
      </c>
      <c r="B12" s="68"/>
      <c r="C12" s="69"/>
      <c r="D12" s="69"/>
      <c r="E12" s="68"/>
      <c r="F12" s="69"/>
      <c r="G12" s="68"/>
      <c r="H12" s="69"/>
      <c r="I12" s="68"/>
      <c r="K12" s="69"/>
      <c r="L12" s="69"/>
      <c r="M12" s="69"/>
    </row>
    <row r="15" spans="1:16" x14ac:dyDescent="0.8">
      <c r="F15" s="72"/>
      <c r="K15" s="73"/>
    </row>
    <row r="17" spans="11:11" x14ac:dyDescent="0.8">
      <c r="K17" s="72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S10"/>
  <sheetViews>
    <sheetView rightToLeft="1" zoomScaleNormal="100" zoomScaleSheetLayoutView="106" workbookViewId="0">
      <selection sqref="A1:S1"/>
    </sheetView>
  </sheetViews>
  <sheetFormatPr defaultColWidth="9.1328125" defaultRowHeight="15.4" x14ac:dyDescent="0.7"/>
  <cols>
    <col min="1" max="1" width="6.265625" style="44" bestFit="1" customWidth="1"/>
    <col min="2" max="2" width="14.6640625" style="44" bestFit="1" customWidth="1"/>
    <col min="3" max="3" width="20.9296875" style="44" bestFit="1" customWidth="1"/>
    <col min="4" max="4" width="12" style="44" bestFit="1" customWidth="1"/>
    <col min="5" max="5" width="9.06640625" style="44" bestFit="1" customWidth="1"/>
    <col min="6" max="6" width="9.59765625" style="44" bestFit="1" customWidth="1"/>
    <col min="7" max="7" width="9.33203125" style="44" bestFit="1" customWidth="1"/>
    <col min="8" max="8" width="3.53125" style="44" bestFit="1" customWidth="1"/>
    <col min="9" max="9" width="8.796875" style="44" bestFit="1" customWidth="1"/>
    <col min="10" max="10" width="12.796875" style="44" bestFit="1" customWidth="1"/>
    <col min="11" max="11" width="3.53125" style="44" bestFit="1" customWidth="1"/>
    <col min="12" max="12" width="6.53125" style="44" bestFit="1" customWidth="1"/>
    <col min="13" max="13" width="3.53125" style="44" bestFit="1" customWidth="1"/>
    <col min="14" max="14" width="7.265625" style="44" bestFit="1" customWidth="1"/>
    <col min="15" max="15" width="3.53125" style="44" bestFit="1" customWidth="1"/>
    <col min="16" max="16" width="12.796875" style="44" bestFit="1" customWidth="1"/>
    <col min="17" max="17" width="8.796875" style="44" bestFit="1" customWidth="1"/>
    <col min="18" max="18" width="12.796875" style="44" bestFit="1" customWidth="1"/>
    <col min="19" max="19" width="13.796875" style="44" bestFit="1" customWidth="1"/>
    <col min="20" max="20" width="9.1328125" style="76" customWidth="1"/>
    <col min="21" max="16384" width="9.1328125" style="76"/>
  </cols>
  <sheetData>
    <row r="1" spans="1:19" ht="18" x14ac:dyDescent="0.7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7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 x14ac:dyDescent="0.7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" x14ac:dyDescent="0.7">
      <c r="A4" s="3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6" spans="1:19" ht="18" customHeight="1" x14ac:dyDescent="0.7">
      <c r="A6" s="5" t="s">
        <v>35</v>
      </c>
      <c r="B6" s="5"/>
      <c r="C6" s="5"/>
      <c r="D6" s="5"/>
      <c r="E6" s="5"/>
      <c r="F6" s="5"/>
      <c r="G6" s="5"/>
      <c r="H6" s="5" t="s">
        <v>4</v>
      </c>
      <c r="I6" s="5"/>
      <c r="J6" s="5"/>
      <c r="K6" s="6" t="s">
        <v>5</v>
      </c>
      <c r="L6" s="6"/>
      <c r="M6" s="6"/>
      <c r="N6" s="6"/>
      <c r="O6" s="5" t="s">
        <v>6</v>
      </c>
      <c r="P6" s="5"/>
      <c r="Q6" s="5"/>
      <c r="R6" s="5"/>
      <c r="S6" s="5"/>
    </row>
    <row r="7" spans="1:19" ht="26.25" customHeight="1" x14ac:dyDescent="0.7">
      <c r="A7" s="7" t="s">
        <v>36</v>
      </c>
      <c r="B7" s="9" t="s">
        <v>37</v>
      </c>
      <c r="C7" s="8" t="s">
        <v>38</v>
      </c>
      <c r="D7" s="10" t="s">
        <v>39</v>
      </c>
      <c r="E7" s="9" t="s">
        <v>40</v>
      </c>
      <c r="F7" s="8" t="s">
        <v>41</v>
      </c>
      <c r="G7" s="8" t="s">
        <v>42</v>
      </c>
      <c r="H7" s="10" t="s">
        <v>24</v>
      </c>
      <c r="I7" s="10" t="s">
        <v>25</v>
      </c>
      <c r="J7" s="10" t="s">
        <v>26</v>
      </c>
      <c r="K7" s="8" t="s">
        <v>27</v>
      </c>
      <c r="L7" s="8"/>
      <c r="M7" s="8" t="s">
        <v>28</v>
      </c>
      <c r="N7" s="8"/>
      <c r="O7" s="10" t="s">
        <v>24</v>
      </c>
      <c r="P7" s="10" t="s">
        <v>43</v>
      </c>
      <c r="Q7" s="10" t="s">
        <v>25</v>
      </c>
      <c r="R7" s="10" t="s">
        <v>26</v>
      </c>
      <c r="S7" s="10" t="s">
        <v>15</v>
      </c>
    </row>
    <row r="8" spans="1:19" s="44" customFormat="1" ht="40.5" customHeight="1" x14ac:dyDescent="0.45">
      <c r="A8" s="5"/>
      <c r="B8" s="6"/>
      <c r="C8" s="6"/>
      <c r="D8" s="5"/>
      <c r="E8" s="6"/>
      <c r="F8" s="6"/>
      <c r="G8" s="6"/>
      <c r="H8" s="5"/>
      <c r="I8" s="5"/>
      <c r="J8" s="5"/>
      <c r="K8" s="52" t="s">
        <v>24</v>
      </c>
      <c r="L8" s="52" t="s">
        <v>31</v>
      </c>
      <c r="M8" s="52" t="s">
        <v>24</v>
      </c>
      <c r="N8" s="52" t="s">
        <v>32</v>
      </c>
      <c r="O8" s="5"/>
      <c r="P8" s="5"/>
      <c r="Q8" s="5"/>
      <c r="R8" s="5"/>
      <c r="S8" s="5"/>
    </row>
    <row r="9" spans="1:19" ht="23" customHeight="1" x14ac:dyDescent="0.7">
      <c r="A9" s="11" t="s">
        <v>18</v>
      </c>
      <c r="B9" s="11"/>
      <c r="C9" s="11"/>
      <c r="D9" s="54"/>
      <c r="E9" s="54"/>
      <c r="F9" s="11"/>
      <c r="G9" s="11"/>
      <c r="H9" s="53">
        <v>0</v>
      </c>
      <c r="I9" s="12">
        <v>0</v>
      </c>
      <c r="J9" s="12">
        <v>0</v>
      </c>
      <c r="K9" s="53">
        <v>0</v>
      </c>
      <c r="L9" s="12">
        <v>0</v>
      </c>
      <c r="M9" s="53">
        <v>0</v>
      </c>
      <c r="N9" s="12">
        <v>0</v>
      </c>
      <c r="O9" s="53">
        <v>0</v>
      </c>
      <c r="P9" s="11"/>
      <c r="Q9" s="12">
        <v>0</v>
      </c>
      <c r="R9" s="12">
        <v>0</v>
      </c>
      <c r="S9" s="12">
        <v>0</v>
      </c>
    </row>
    <row r="10" spans="1:19" ht="23" customHeight="1" x14ac:dyDescent="0.7">
      <c r="A10" s="77" t="s">
        <v>19</v>
      </c>
      <c r="B10" s="13"/>
      <c r="C10" s="13"/>
      <c r="D10" s="78"/>
      <c r="E10" s="78"/>
      <c r="F10" s="13"/>
      <c r="G10" s="13"/>
      <c r="H10" s="79"/>
      <c r="I10" s="14"/>
      <c r="J10" s="14"/>
      <c r="K10" s="79"/>
      <c r="L10" s="14"/>
      <c r="M10" s="79"/>
      <c r="N10" s="14"/>
      <c r="O10" s="79"/>
      <c r="P10" s="13"/>
      <c r="Q10" s="14"/>
      <c r="R10" s="14"/>
      <c r="S10" s="14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J17"/>
  <sheetViews>
    <sheetView rightToLeft="1" zoomScaleNormal="100" zoomScaleSheetLayoutView="106" workbookViewId="0">
      <selection activeCell="J12" sqref="J12"/>
    </sheetView>
  </sheetViews>
  <sheetFormatPr defaultColWidth="9.1328125" defaultRowHeight="15.4" x14ac:dyDescent="0.7"/>
  <cols>
    <col min="1" max="1" width="15.265625" style="18" bestFit="1" customWidth="1"/>
    <col min="2" max="2" width="13.53125" style="18" bestFit="1" customWidth="1"/>
    <col min="3" max="3" width="17.19921875" style="18" bestFit="1" customWidth="1"/>
    <col min="4" max="4" width="11.6640625" style="18" bestFit="1" customWidth="1"/>
    <col min="5" max="5" width="13.796875" style="18" bestFit="1" customWidth="1"/>
    <col min="6" max="6" width="11.73046875" style="35" bestFit="1" customWidth="1"/>
    <col min="7" max="7" width="9.86328125" style="35" bestFit="1" customWidth="1"/>
    <col min="8" max="8" width="11.73046875" style="35" bestFit="1" customWidth="1"/>
    <col min="9" max="9" width="32.46484375" style="35" customWidth="1"/>
    <col min="10" max="10" width="13.796875" style="35" bestFit="1" customWidth="1"/>
    <col min="11" max="11" width="9.1328125" style="16" customWidth="1"/>
    <col min="12" max="16384" width="9.1328125" style="16"/>
  </cols>
  <sheetData>
    <row r="1" spans="1:10" ht="18" x14ac:dyDescent="0.7">
      <c r="A1" s="15" t="s">
        <v>110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" x14ac:dyDescent="0.7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8" x14ac:dyDescent="0.7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8" x14ac:dyDescent="0.7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7">
      <c r="B5" s="19"/>
      <c r="C5" s="19"/>
      <c r="D5" s="19"/>
      <c r="E5" s="19"/>
      <c r="F5" s="26"/>
      <c r="G5" s="26"/>
      <c r="H5" s="26"/>
      <c r="I5" s="26"/>
      <c r="J5" s="26"/>
    </row>
    <row r="6" spans="1:10" ht="18.75" customHeight="1" x14ac:dyDescent="0.7">
      <c r="A6" s="20"/>
      <c r="B6" s="21" t="s">
        <v>3</v>
      </c>
      <c r="C6" s="21"/>
      <c r="D6" s="21"/>
      <c r="E6" s="21"/>
      <c r="F6" s="27" t="s">
        <v>4</v>
      </c>
      <c r="G6" s="28" t="s">
        <v>5</v>
      </c>
      <c r="H6" s="28"/>
      <c r="I6" s="29" t="s">
        <v>6</v>
      </c>
      <c r="J6" s="29"/>
    </row>
    <row r="7" spans="1:10" ht="24" customHeight="1" x14ac:dyDescent="0.7">
      <c r="A7" s="23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30" t="s">
        <v>12</v>
      </c>
      <c r="G7" s="31" t="s">
        <v>13</v>
      </c>
      <c r="H7" s="31" t="s">
        <v>14</v>
      </c>
      <c r="I7" s="32" t="s">
        <v>12</v>
      </c>
      <c r="J7" s="32" t="s">
        <v>15</v>
      </c>
    </row>
    <row r="8" spans="1:10" ht="29.25" customHeight="1" x14ac:dyDescent="0.7">
      <c r="A8" s="21"/>
      <c r="B8" s="22"/>
      <c r="C8" s="22"/>
      <c r="D8" s="22"/>
      <c r="E8" s="22"/>
      <c r="F8" s="29"/>
      <c r="G8" s="28"/>
      <c r="H8" s="28"/>
      <c r="I8" s="29"/>
      <c r="J8" s="30"/>
    </row>
    <row r="9" spans="1:10" ht="23" customHeight="1" x14ac:dyDescent="0.7">
      <c r="A9" s="36" t="s">
        <v>105</v>
      </c>
      <c r="B9" s="36">
        <v>864311238818901</v>
      </c>
      <c r="C9" s="36" t="s">
        <v>102</v>
      </c>
      <c r="D9" s="36" t="s">
        <v>103</v>
      </c>
      <c r="E9" s="36">
        <v>20</v>
      </c>
      <c r="F9" s="37">
        <v>35000000000</v>
      </c>
      <c r="G9" s="37">
        <v>0</v>
      </c>
      <c r="H9" s="37">
        <v>0</v>
      </c>
      <c r="I9" s="37">
        <f>Table3[[#This Row],[35000000000]]+Table3[[#This Row],[0]]-Table3[[#This Row],[Column8]]</f>
        <v>35000000000</v>
      </c>
      <c r="J9" s="38">
        <f>Table3[[#This Row],[Column9]]/' سهام و صندوق‌های سرمایه‌گذاری'!P9</f>
        <v>0.40436826505014539</v>
      </c>
    </row>
    <row r="10" spans="1:10" ht="23" customHeight="1" x14ac:dyDescent="0.7">
      <c r="A10" s="36" t="s">
        <v>106</v>
      </c>
      <c r="B10" s="36">
        <v>864381038818901</v>
      </c>
      <c r="C10" s="36" t="s">
        <v>17</v>
      </c>
      <c r="D10" s="36" t="s">
        <v>4</v>
      </c>
      <c r="E10" s="36" t="s">
        <v>16</v>
      </c>
      <c r="F10" s="37">
        <v>0</v>
      </c>
      <c r="G10" s="37">
        <v>594520548</v>
      </c>
      <c r="H10" s="37">
        <v>0</v>
      </c>
      <c r="I10" s="37">
        <f>Table3[[#This Row],[35000000000]]+Table3[[#This Row],[0]]-Table3[[#This Row],[Column8]]</f>
        <v>594520548</v>
      </c>
      <c r="J10" s="38">
        <f>Table3[[#This Row],[Column9]]/' سهام و صندوق‌های سرمایه‌گذاری'!P9</f>
        <v>6.8687212151834764E-3</v>
      </c>
    </row>
    <row r="11" spans="1:10" ht="23" customHeight="1" x14ac:dyDescent="0.7">
      <c r="A11" s="36" t="s">
        <v>111</v>
      </c>
      <c r="B11" s="36">
        <v>8644038818901</v>
      </c>
      <c r="C11" s="36" t="s">
        <v>104</v>
      </c>
      <c r="D11" s="36" t="s">
        <v>4</v>
      </c>
      <c r="E11" s="36" t="s">
        <v>16</v>
      </c>
      <c r="F11" s="37">
        <v>200000</v>
      </c>
      <c r="G11" s="37">
        <v>0</v>
      </c>
      <c r="H11" s="37">
        <v>110000</v>
      </c>
      <c r="I11" s="37">
        <f>Table3[[#This Row],[35000000000]]+Table3[[#This Row],[0]]-Table3[[#This Row],[Column8]]</f>
        <v>90000</v>
      </c>
      <c r="J11" s="80">
        <f>Table3[[#This Row],[Column9]]/' سهام و صندوق‌های سرمایه‌گذاری'!P9</f>
        <v>1.0398041101289452E-6</v>
      </c>
    </row>
    <row r="12" spans="1:10" ht="23" customHeight="1" thickBot="1" x14ac:dyDescent="0.75">
      <c r="A12" s="36" t="s">
        <v>18</v>
      </c>
      <c r="B12" s="36"/>
      <c r="C12" s="36"/>
      <c r="D12" s="36"/>
      <c r="E12" s="36"/>
      <c r="F12" s="39">
        <f>SUBTOTAL(109,F9:F11)</f>
        <v>35000200000</v>
      </c>
      <c r="G12" s="39">
        <f t="shared" ref="G12:J12" si="0">SUBTOTAL(109,G9:G11)</f>
        <v>594520548</v>
      </c>
      <c r="H12" s="39">
        <f t="shared" si="0"/>
        <v>110000</v>
      </c>
      <c r="I12" s="39">
        <f>SUBTOTAL(109,I9:I11)</f>
        <v>35594610548</v>
      </c>
      <c r="J12" s="149">
        <f>SUBTOTAL(109,J9:J11)</f>
        <v>0.41123802606943904</v>
      </c>
    </row>
    <row r="13" spans="1:10" ht="23" customHeight="1" thickTop="1" x14ac:dyDescent="0.7">
      <c r="A13" s="25" t="s">
        <v>19</v>
      </c>
      <c r="B13" s="25"/>
      <c r="C13" s="25"/>
      <c r="D13" s="25"/>
      <c r="E13" s="25"/>
      <c r="F13" s="33"/>
      <c r="G13" s="34"/>
      <c r="H13" s="34"/>
      <c r="I13" s="33"/>
      <c r="J13" s="33"/>
    </row>
    <row r="17" spans="3:3" x14ac:dyDescent="0.7">
      <c r="C17" s="18" t="s">
        <v>20</v>
      </c>
    </row>
  </sheetData>
  <mergeCells count="18">
    <mergeCell ref="A1:J1"/>
    <mergeCell ref="A2:J2"/>
    <mergeCell ref="A3:J3"/>
    <mergeCell ref="J7:J8"/>
    <mergeCell ref="A4:J4"/>
    <mergeCell ref="I6:J6"/>
    <mergeCell ref="I7:I8"/>
    <mergeCell ref="A7:A8"/>
    <mergeCell ref="F7:F8"/>
    <mergeCell ref="B7:B8"/>
    <mergeCell ref="C7:C8"/>
    <mergeCell ref="D7:D8"/>
    <mergeCell ref="E7:E8"/>
    <mergeCell ref="G7:G8"/>
    <mergeCell ref="H7:H8"/>
    <mergeCell ref="G13:H13"/>
    <mergeCell ref="B6:E6"/>
    <mergeCell ref="G6:H6"/>
  </mergeCells>
  <pageMargins left="0.7" right="0.7" top="0.75" bottom="0.75" header="0.3" footer="0.3"/>
  <pageSetup paperSize="9" scale="81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E13"/>
  <sheetViews>
    <sheetView rightToLeft="1" zoomScale="106" zoomScaleNormal="106" workbookViewId="0">
      <selection activeCell="C10" sqref="C10"/>
    </sheetView>
  </sheetViews>
  <sheetFormatPr defaultColWidth="0" defaultRowHeight="16.5" x14ac:dyDescent="0.75"/>
  <cols>
    <col min="1" max="1" width="55.796875" style="43" customWidth="1"/>
    <col min="2" max="2" width="9.33203125" style="41" customWidth="1"/>
    <col min="3" max="3" width="14.59765625" style="41" customWidth="1"/>
    <col min="4" max="4" width="37.3984375" style="41" customWidth="1"/>
    <col min="5" max="5" width="19.796875" style="41" customWidth="1"/>
    <col min="6" max="6" width="0" style="42" hidden="1" customWidth="1"/>
    <col min="7" max="16384" width="0" style="42" hidden="1"/>
  </cols>
  <sheetData>
    <row r="1" spans="1:5" ht="18" x14ac:dyDescent="0.75">
      <c r="A1" s="1" t="s">
        <v>110</v>
      </c>
      <c r="B1" s="1"/>
      <c r="C1" s="1"/>
      <c r="D1" s="1"/>
    </row>
    <row r="2" spans="1:5" ht="18" x14ac:dyDescent="0.75">
      <c r="A2" s="1" t="s">
        <v>48</v>
      </c>
      <c r="B2" s="1"/>
      <c r="C2" s="1"/>
      <c r="D2" s="1"/>
    </row>
    <row r="3" spans="1:5" ht="18" x14ac:dyDescent="0.75">
      <c r="A3" s="1" t="s">
        <v>49</v>
      </c>
      <c r="B3" s="1"/>
      <c r="C3" s="1"/>
      <c r="D3" s="1"/>
    </row>
    <row r="4" spans="1:5" ht="18" x14ac:dyDescent="0.75">
      <c r="A4" s="3" t="s">
        <v>75</v>
      </c>
      <c r="B4" s="3"/>
      <c r="C4" s="3"/>
      <c r="D4" s="3"/>
      <c r="E4" s="3"/>
    </row>
    <row r="5" spans="1:5" x14ac:dyDescent="0.75">
      <c r="A5" s="57" t="s">
        <v>70</v>
      </c>
      <c r="B5" s="57" t="s">
        <v>76</v>
      </c>
      <c r="C5" s="57" t="s">
        <v>12</v>
      </c>
      <c r="D5" s="57" t="s">
        <v>77</v>
      </c>
      <c r="E5" s="57" t="s">
        <v>78</v>
      </c>
    </row>
    <row r="6" spans="1:5" ht="23" customHeight="1" x14ac:dyDescent="0.75">
      <c r="A6" s="43" t="s">
        <v>79</v>
      </c>
      <c r="B6" s="43" t="s">
        <v>80</v>
      </c>
      <c r="C6" s="136">
        <f>'درآمد سرمایه گذاری در سهام و ص '!J12</f>
        <v>-1732586733</v>
      </c>
      <c r="D6" s="137">
        <f>Table9[[#This Row],[-1734319666.0000]]/C10</f>
        <v>1.6922403008261755</v>
      </c>
      <c r="E6" s="137">
        <f>-Table9[[#This Row],[-1734319666.0000]]/E13</f>
        <v>2.0017231179203128E-2</v>
      </c>
    </row>
    <row r="7" spans="1:5" ht="23" customHeight="1" x14ac:dyDescent="0.75">
      <c r="A7" s="43" t="s">
        <v>81</v>
      </c>
      <c r="B7" s="43" t="s">
        <v>82</v>
      </c>
      <c r="C7" s="136" cm="1">
        <f t="array" ref="C7">Table8[[#All],[Column9]]</f>
        <v>0</v>
      </c>
      <c r="D7" s="137">
        <v>0</v>
      </c>
      <c r="E7" s="137">
        <f>Table9[[#This Row],[-1734319666.0000]]/E13</f>
        <v>0</v>
      </c>
    </row>
    <row r="8" spans="1:5" ht="23" customHeight="1" x14ac:dyDescent="0.75">
      <c r="A8" s="43" t="s">
        <v>83</v>
      </c>
      <c r="B8" s="43" t="s">
        <v>84</v>
      </c>
      <c r="C8" s="136">
        <f>Table4[[#This Row],[Column10]]</f>
        <v>690410958</v>
      </c>
      <c r="D8" s="137">
        <f>Table9[[#This Row],[-1734319666.0000]]/C10</f>
        <v>-0.67433348357493628</v>
      </c>
      <c r="E8" s="137">
        <f>Table9[[#This Row],[-1734319666.0000]]/E13</f>
        <v>7.9765794645162511E-3</v>
      </c>
    </row>
    <row r="9" spans="1:5" ht="23" customHeight="1" x14ac:dyDescent="0.75">
      <c r="A9" s="43" t="s">
        <v>64</v>
      </c>
      <c r="B9" s="43" t="s">
        <v>85</v>
      </c>
      <c r="C9" s="136">
        <f>Table10[[#This Row],[Column3]]</f>
        <v>18333752</v>
      </c>
      <c r="D9" s="137">
        <f>Table9[[#This Row],[-1734319666.0000]]/C10</f>
        <v>-1.790681725123916E-2</v>
      </c>
      <c r="E9" s="137">
        <f>Table9[[#This Row],[-1734319666.0000]]/E13</f>
        <v>2.1181678537427522E-4</v>
      </c>
    </row>
    <row r="10" spans="1:5" ht="23" customHeight="1" x14ac:dyDescent="0.75">
      <c r="A10" s="43" t="s">
        <v>18</v>
      </c>
      <c r="B10" s="43"/>
      <c r="C10" s="136">
        <f>SUBTOTAL(109,C6:C9)</f>
        <v>-1023842023</v>
      </c>
      <c r="D10" s="137">
        <f>SUBTOTAL(109,D6:D9)</f>
        <v>1</v>
      </c>
      <c r="E10" s="137">
        <f>E8+E6</f>
        <v>2.7993810643719377E-2</v>
      </c>
    </row>
    <row r="11" spans="1:5" ht="23" customHeight="1" x14ac:dyDescent="0.75">
      <c r="A11" s="119" t="s">
        <v>19</v>
      </c>
      <c r="B11" s="120"/>
      <c r="C11" s="14"/>
      <c r="D11" s="14"/>
      <c r="E11" s="14"/>
    </row>
    <row r="13" spans="1:5" s="147" customFormat="1" x14ac:dyDescent="0.75">
      <c r="A13" s="43"/>
      <c r="B13" s="41"/>
      <c r="C13" s="148"/>
      <c r="D13" s="145"/>
      <c r="E13" s="146">
        <v>86554764617</v>
      </c>
    </row>
  </sheetData>
  <mergeCells count="4">
    <mergeCell ref="A4:E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J8"/>
  <sheetViews>
    <sheetView rightToLeft="1" zoomScale="106" zoomScaleNormal="106" workbookViewId="0">
      <selection sqref="A1:J1"/>
    </sheetView>
  </sheetViews>
  <sheetFormatPr defaultColWidth="9.1328125" defaultRowHeight="18" x14ac:dyDescent="0.8"/>
  <cols>
    <col min="1" max="1" width="15.33203125" style="71" bestFit="1" customWidth="1"/>
    <col min="2" max="2" width="17.06640625" style="71" customWidth="1"/>
    <col min="3" max="3" width="13.53125" style="71" customWidth="1"/>
    <col min="4" max="4" width="20.6640625" style="71" customWidth="1"/>
    <col min="5" max="5" width="11.53125" style="71" bestFit="1" customWidth="1"/>
    <col min="6" max="6" width="11.9296875" style="71" customWidth="1"/>
    <col min="7" max="8" width="20.73046875" style="71" customWidth="1"/>
    <col min="9" max="9" width="11.9296875" style="71" customWidth="1"/>
    <col min="10" max="10" width="12.3984375" style="71" customWidth="1"/>
    <col min="11" max="11" width="9.1328125" style="59" customWidth="1"/>
    <col min="12" max="16384" width="9.1328125" style="59"/>
  </cols>
  <sheetData>
    <row r="1" spans="1:10" x14ac:dyDescent="0.8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8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8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8">
      <c r="A4" s="3" t="s">
        <v>95</v>
      </c>
      <c r="B4" s="3"/>
      <c r="C4" s="3"/>
      <c r="D4" s="3"/>
      <c r="E4" s="3"/>
    </row>
    <row r="5" spans="1:10" ht="16.5" customHeight="1" x14ac:dyDescent="0.8">
      <c r="A5" s="70"/>
      <c r="B5" s="62"/>
      <c r="C5" s="62"/>
      <c r="D5" s="62"/>
      <c r="E5" s="89" t="s">
        <v>51</v>
      </c>
      <c r="F5" s="89"/>
      <c r="G5" s="89"/>
      <c r="H5" s="89" t="s">
        <v>52</v>
      </c>
      <c r="I5" s="89"/>
      <c r="J5" s="89"/>
    </row>
    <row r="6" spans="1:10" ht="38.25" customHeight="1" x14ac:dyDescent="0.8">
      <c r="A6" s="71" t="s">
        <v>70</v>
      </c>
      <c r="B6" s="127" t="s">
        <v>96</v>
      </c>
      <c r="C6" s="127" t="s">
        <v>40</v>
      </c>
      <c r="D6" s="127" t="s">
        <v>11</v>
      </c>
      <c r="E6" s="127" t="s">
        <v>97</v>
      </c>
      <c r="F6" s="127" t="s">
        <v>93</v>
      </c>
      <c r="G6" s="127" t="s">
        <v>98</v>
      </c>
      <c r="H6" s="127" t="s">
        <v>97</v>
      </c>
      <c r="I6" s="127" t="s">
        <v>93</v>
      </c>
      <c r="J6" s="127" t="s">
        <v>98</v>
      </c>
    </row>
    <row r="7" spans="1:10" ht="23" customHeight="1" x14ac:dyDescent="0.8">
      <c r="A7" s="67" t="s">
        <v>112</v>
      </c>
      <c r="B7" s="67" t="s">
        <v>4</v>
      </c>
      <c r="C7" s="67" t="s">
        <v>107</v>
      </c>
      <c r="D7" s="70">
        <v>20</v>
      </c>
      <c r="E7" s="68">
        <v>690410958</v>
      </c>
      <c r="F7" s="69">
        <v>0</v>
      </c>
      <c r="G7" s="68">
        <f>Table4[[#This Row],[0]]</f>
        <v>690410958</v>
      </c>
      <c r="H7" s="68">
        <f>Table4[[#This Row],[Column7]]</f>
        <v>690410958</v>
      </c>
      <c r="I7" s="69">
        <v>0</v>
      </c>
      <c r="J7" s="68">
        <f>Table4[[#This Row],[Column8]]</f>
        <v>690410958</v>
      </c>
    </row>
    <row r="8" spans="1:10" ht="23" customHeight="1" x14ac:dyDescent="0.8">
      <c r="A8" s="67" t="s">
        <v>18</v>
      </c>
      <c r="B8" s="67"/>
      <c r="C8" s="67"/>
      <c r="D8" s="70"/>
      <c r="E8" s="68">
        <f>SUBTOTAL(109,E7)</f>
        <v>690410958</v>
      </c>
      <c r="F8" s="68"/>
      <c r="G8" s="68">
        <f>Table4[[#This Row],[0]]</f>
        <v>690410958</v>
      </c>
      <c r="H8" s="68">
        <f>Table4[[#This Row],[Column7]]</f>
        <v>690410958</v>
      </c>
      <c r="I8" s="68"/>
      <c r="J8" s="68">
        <f>Table4[[#This Row],[Column8]]</f>
        <v>690410958</v>
      </c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M7"/>
  <sheetViews>
    <sheetView rightToLeft="1" zoomScale="106" zoomScaleNormal="106" workbookViewId="0">
      <selection activeCell="D6" sqref="D6"/>
    </sheetView>
  </sheetViews>
  <sheetFormatPr defaultColWidth="9.1328125" defaultRowHeight="15.4" x14ac:dyDescent="0.7"/>
  <cols>
    <col min="1" max="1" width="4.796875" style="2" bestFit="1" customWidth="1"/>
    <col min="2" max="2" width="10.33203125" style="2" bestFit="1" customWidth="1"/>
    <col min="3" max="3" width="16.86328125" style="2" bestFit="1" customWidth="1"/>
    <col min="4" max="4" width="11.59765625" style="2" bestFit="1" customWidth="1"/>
    <col min="5" max="5" width="11" style="2" bestFit="1" customWidth="1"/>
    <col min="6" max="6" width="6.53125" style="2" bestFit="1" customWidth="1"/>
    <col min="7" max="7" width="11.86328125" style="2" bestFit="1" customWidth="1"/>
    <col min="8" max="8" width="11" style="2" bestFit="1" customWidth="1"/>
    <col min="9" max="9" width="6.53125" style="2" bestFit="1" customWidth="1"/>
    <col min="10" max="10" width="11.86328125" style="2" bestFit="1" customWidth="1"/>
    <col min="11" max="11" width="9.1328125" style="2" customWidth="1"/>
    <col min="12" max="16384" width="9.1328125" style="2"/>
  </cols>
  <sheetData>
    <row r="1" spans="1:13" ht="18" x14ac:dyDescent="0.8">
      <c r="A1" s="121" t="s">
        <v>110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3" ht="18" x14ac:dyDescent="0.8">
      <c r="A2" s="121" t="s">
        <v>48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8" x14ac:dyDescent="0.8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3" ht="18" x14ac:dyDescent="0.7">
      <c r="A4" s="3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6.5" customHeight="1" x14ac:dyDescent="0.7">
      <c r="B5" s="122" t="s">
        <v>87</v>
      </c>
      <c r="C5" s="122"/>
      <c r="D5" s="122"/>
      <c r="E5" s="101" t="s">
        <v>51</v>
      </c>
      <c r="F5" s="101"/>
      <c r="G5" s="101"/>
      <c r="H5" s="101" t="s">
        <v>52</v>
      </c>
      <c r="I5" s="101"/>
      <c r="J5" s="101"/>
      <c r="K5" s="123"/>
      <c r="L5" s="123"/>
      <c r="M5" s="123"/>
    </row>
    <row r="6" spans="1:13" ht="47.25" customHeight="1" x14ac:dyDescent="0.7">
      <c r="A6" s="124" t="s">
        <v>88</v>
      </c>
      <c r="B6" s="125" t="s">
        <v>89</v>
      </c>
      <c r="C6" s="124" t="s">
        <v>90</v>
      </c>
      <c r="D6" s="124" t="s">
        <v>91</v>
      </c>
      <c r="E6" s="124" t="s">
        <v>92</v>
      </c>
      <c r="F6" s="52" t="s">
        <v>93</v>
      </c>
      <c r="G6" s="124" t="s">
        <v>94</v>
      </c>
      <c r="H6" s="124" t="s">
        <v>92</v>
      </c>
      <c r="I6" s="4" t="s">
        <v>93</v>
      </c>
      <c r="J6" s="124" t="s">
        <v>94</v>
      </c>
    </row>
    <row r="7" spans="1:13" x14ac:dyDescent="0.7">
      <c r="A7" s="2" t="s">
        <v>19</v>
      </c>
      <c r="B7" s="126"/>
      <c r="C7" s="126"/>
      <c r="D7" s="126"/>
      <c r="E7" s="126"/>
      <c r="F7" s="126"/>
      <c r="G7" s="126"/>
      <c r="H7" s="126"/>
      <c r="I7" s="126"/>
      <c r="J7" s="126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orientation="landscape" horizontalDpi="4294967295" verticalDpi="4294967295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I16"/>
  <sheetViews>
    <sheetView rightToLeft="1" zoomScaleNormal="100" workbookViewId="0">
      <selection activeCell="I8" sqref="I8"/>
    </sheetView>
  </sheetViews>
  <sheetFormatPr defaultColWidth="9.1328125" defaultRowHeight="16.5" x14ac:dyDescent="0.75"/>
  <cols>
    <col min="1" max="1" width="24.46484375" style="41" bestFit="1" customWidth="1"/>
    <col min="2" max="2" width="7.265625" style="41" bestFit="1" customWidth="1"/>
    <col min="3" max="3" width="11.53125" style="41" bestFit="1" customWidth="1"/>
    <col min="4" max="4" width="12" style="41" bestFit="1" customWidth="1"/>
    <col min="5" max="5" width="14.86328125" style="41" bestFit="1" customWidth="1"/>
    <col min="6" max="6" width="7.265625" style="41" bestFit="1" customWidth="1"/>
    <col min="7" max="7" width="11.53125" style="41" bestFit="1" customWidth="1"/>
    <col min="8" max="8" width="12" style="41" bestFit="1" customWidth="1"/>
    <col min="9" max="9" width="14.86328125" style="41" bestFit="1" customWidth="1"/>
    <col min="10" max="10" width="9.1328125" style="42" customWidth="1"/>
    <col min="11" max="16384" width="9.1328125" style="42"/>
  </cols>
  <sheetData>
    <row r="1" spans="1:9" ht="18" x14ac:dyDescent="0.75">
      <c r="A1" s="1" t="s">
        <v>110</v>
      </c>
      <c r="B1" s="1"/>
      <c r="C1" s="1"/>
      <c r="D1" s="1"/>
      <c r="E1" s="1"/>
      <c r="F1" s="1"/>
      <c r="G1" s="1"/>
      <c r="H1" s="1"/>
      <c r="I1" s="1"/>
    </row>
    <row r="2" spans="1:9" ht="18" x14ac:dyDescent="0.75">
      <c r="A2" s="1" t="s">
        <v>48</v>
      </c>
      <c r="B2" s="1"/>
      <c r="C2" s="1"/>
      <c r="D2" s="1"/>
      <c r="E2" s="1"/>
      <c r="F2" s="1"/>
      <c r="G2" s="1"/>
      <c r="H2" s="1"/>
      <c r="I2" s="1"/>
    </row>
    <row r="3" spans="1:9" ht="18" x14ac:dyDescent="0.75">
      <c r="A3" s="1" t="s">
        <v>49</v>
      </c>
      <c r="B3" s="1"/>
      <c r="C3" s="1"/>
      <c r="D3" s="1"/>
      <c r="E3" s="1"/>
      <c r="F3" s="1"/>
      <c r="G3" s="1"/>
      <c r="H3" s="1"/>
      <c r="I3" s="1"/>
    </row>
    <row r="4" spans="1:9" ht="18" x14ac:dyDescent="0.75">
      <c r="A4" s="3" t="s">
        <v>69</v>
      </c>
      <c r="B4" s="3"/>
      <c r="C4" s="3"/>
      <c r="D4" s="3"/>
      <c r="E4" s="3"/>
      <c r="F4" s="3"/>
      <c r="G4" s="3"/>
      <c r="H4" s="3"/>
      <c r="I4" s="3"/>
    </row>
    <row r="5" spans="1:9" ht="16.5" customHeight="1" x14ac:dyDescent="0.75">
      <c r="B5" s="101" t="s">
        <v>51</v>
      </c>
      <c r="C5" s="101"/>
      <c r="D5" s="101"/>
      <c r="E5" s="101"/>
      <c r="F5" s="101" t="s">
        <v>52</v>
      </c>
      <c r="G5" s="101"/>
      <c r="H5" s="101"/>
      <c r="I5" s="101"/>
    </row>
    <row r="6" spans="1:9" x14ac:dyDescent="0.75">
      <c r="A6" s="58" t="s">
        <v>70</v>
      </c>
      <c r="B6" s="57" t="s">
        <v>24</v>
      </c>
      <c r="C6" s="57" t="s">
        <v>71</v>
      </c>
      <c r="D6" s="57" t="s">
        <v>72</v>
      </c>
      <c r="E6" s="102" t="s">
        <v>73</v>
      </c>
      <c r="F6" s="57" t="s">
        <v>24</v>
      </c>
      <c r="G6" s="57" t="s">
        <v>26</v>
      </c>
      <c r="H6" s="57" t="s">
        <v>72</v>
      </c>
      <c r="I6" s="102" t="s">
        <v>73</v>
      </c>
    </row>
    <row r="7" spans="1:9" ht="23" customHeight="1" x14ac:dyDescent="0.75">
      <c r="A7" s="67" t="s">
        <v>33</v>
      </c>
      <c r="B7" s="81">
        <v>855029</v>
      </c>
      <c r="C7" s="81">
        <v>2280317772</v>
      </c>
      <c r="D7" s="81">
        <v>-2345237268</v>
      </c>
      <c r="E7" s="81">
        <f>Table5[[#This Row],[2278584839]]+Table5[[#This Row],[-2345237268.0000]]</f>
        <v>-64919496</v>
      </c>
      <c r="F7" s="81">
        <v>855029</v>
      </c>
      <c r="G7" s="81">
        <f>Table5[[#This Row],[2278584839]]</f>
        <v>2280317772</v>
      </c>
      <c r="H7" s="81">
        <v>-2345237268</v>
      </c>
      <c r="I7" s="81">
        <f>Table5[[#This Row],[Column7]]+Table5[[#This Row],[Column8]]</f>
        <v>-64919496</v>
      </c>
    </row>
    <row r="8" spans="1:9" ht="23" customHeight="1" thickBot="1" x14ac:dyDescent="0.8">
      <c r="A8" s="67" t="s">
        <v>18</v>
      </c>
      <c r="B8" s="81">
        <v>855029</v>
      </c>
      <c r="C8" s="134">
        <f>SUBTOTAL(109,C7)</f>
        <v>2280317772</v>
      </c>
      <c r="D8" s="134">
        <f t="shared" ref="D8:I8" si="0">SUBTOTAL(109,D7)</f>
        <v>-2345237268</v>
      </c>
      <c r="E8" s="134">
        <f t="shared" si="0"/>
        <v>-64919496</v>
      </c>
      <c r="F8" s="134">
        <f t="shared" si="0"/>
        <v>855029</v>
      </c>
      <c r="G8" s="134">
        <f t="shared" si="0"/>
        <v>2280317772</v>
      </c>
      <c r="H8" s="134">
        <f t="shared" si="0"/>
        <v>-2345237268</v>
      </c>
      <c r="I8" s="134">
        <f t="shared" si="0"/>
        <v>-64919496</v>
      </c>
    </row>
    <row r="9" spans="1:9" ht="23" customHeight="1" thickTop="1" x14ac:dyDescent="0.75">
      <c r="A9" s="67" t="s">
        <v>19</v>
      </c>
      <c r="B9" s="69"/>
      <c r="C9" s="69"/>
      <c r="D9" s="69"/>
      <c r="E9" s="69"/>
      <c r="F9" s="68"/>
      <c r="G9" s="69"/>
      <c r="H9" s="69"/>
      <c r="I9" s="69"/>
    </row>
    <row r="11" spans="1:9" x14ac:dyDescent="0.75">
      <c r="A11" s="128" t="s">
        <v>74</v>
      </c>
      <c r="B11" s="129"/>
      <c r="C11" s="129"/>
      <c r="D11" s="129"/>
      <c r="E11" s="129"/>
      <c r="F11" s="129"/>
      <c r="G11" s="129"/>
      <c r="H11" s="129"/>
      <c r="I11" s="130"/>
    </row>
    <row r="14" spans="1:9" x14ac:dyDescent="0.75">
      <c r="C14" s="131"/>
      <c r="E14" s="132"/>
    </row>
    <row r="16" spans="1:9" x14ac:dyDescent="0.75">
      <c r="E16" s="133"/>
    </row>
  </sheetData>
  <mergeCells count="8">
    <mergeCell ref="A1:I1"/>
    <mergeCell ref="A2:I2"/>
    <mergeCell ref="A3:I3"/>
    <mergeCell ref="A11:I11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I12"/>
  <sheetViews>
    <sheetView rightToLeft="1" zoomScaleNormal="100" zoomScaleSheetLayoutView="106" workbookViewId="0">
      <selection sqref="A1:I1"/>
    </sheetView>
  </sheetViews>
  <sheetFormatPr defaultColWidth="9.1328125" defaultRowHeight="20.65" x14ac:dyDescent="0.9"/>
  <cols>
    <col min="1" max="1" width="26.796875" style="106" bestFit="1" customWidth="1"/>
    <col min="2" max="2" width="13.19921875" style="106" bestFit="1" customWidth="1"/>
    <col min="3" max="3" width="17.9296875" style="106" bestFit="1" customWidth="1"/>
    <col min="4" max="4" width="17.265625" style="106" bestFit="1" customWidth="1"/>
    <col min="5" max="5" width="29.1328125" style="106" bestFit="1" customWidth="1"/>
    <col min="6" max="6" width="13.19921875" style="106" bestFit="1" customWidth="1"/>
    <col min="7" max="7" width="17.9296875" style="106" bestFit="1" customWidth="1"/>
    <col min="8" max="8" width="17.265625" style="106" bestFit="1" customWidth="1"/>
    <col min="9" max="9" width="29.1328125" style="106" bestFit="1" customWidth="1"/>
    <col min="10" max="10" width="9.1328125" style="104" customWidth="1"/>
    <col min="11" max="16384" width="9.1328125" style="104"/>
  </cols>
  <sheetData>
    <row r="1" spans="1:9" x14ac:dyDescent="0.9">
      <c r="A1" s="103" t="s">
        <v>110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9">
      <c r="A2" s="103" t="s">
        <v>48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9">
      <c r="A3" s="103" t="s">
        <v>49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9">
      <c r="A4" s="105" t="s">
        <v>99</v>
      </c>
      <c r="B4" s="105"/>
      <c r="C4" s="105"/>
      <c r="D4" s="105"/>
    </row>
    <row r="5" spans="1:9" ht="16.5" customHeight="1" x14ac:dyDescent="0.9">
      <c r="B5" s="107" t="s">
        <v>51</v>
      </c>
      <c r="C5" s="107"/>
      <c r="D5" s="107"/>
      <c r="E5" s="107"/>
      <c r="F5" s="93" t="s">
        <v>52</v>
      </c>
      <c r="G5" s="93"/>
      <c r="H5" s="93"/>
      <c r="I5" s="93"/>
    </row>
    <row r="6" spans="1:9" ht="53.25" customHeight="1" x14ac:dyDescent="0.9">
      <c r="A6" s="108" t="s">
        <v>70</v>
      </c>
      <c r="B6" s="109" t="s">
        <v>24</v>
      </c>
      <c r="C6" s="109" t="s">
        <v>26</v>
      </c>
      <c r="D6" s="109" t="s">
        <v>72</v>
      </c>
      <c r="E6" s="110" t="s">
        <v>100</v>
      </c>
      <c r="F6" s="109" t="s">
        <v>24</v>
      </c>
      <c r="G6" s="109" t="s">
        <v>26</v>
      </c>
      <c r="H6" s="109" t="s">
        <v>72</v>
      </c>
      <c r="I6" s="110" t="s">
        <v>100</v>
      </c>
    </row>
    <row r="7" spans="1:9" ht="23" customHeight="1" x14ac:dyDescent="0.9">
      <c r="A7" s="94" t="s">
        <v>33</v>
      </c>
      <c r="B7" s="96">
        <v>18556769</v>
      </c>
      <c r="C7" s="96">
        <v>49212235185</v>
      </c>
      <c r="D7" s="96">
        <v>-50879902422</v>
      </c>
      <c r="E7" s="96">
        <v>-1667667237</v>
      </c>
      <c r="F7" s="96">
        <v>18556769</v>
      </c>
      <c r="G7" s="96">
        <v>49212235185</v>
      </c>
      <c r="H7" s="96">
        <v>-50879902422</v>
      </c>
      <c r="I7" s="96">
        <v>-1667667237</v>
      </c>
    </row>
    <row r="8" spans="1:9" ht="23" customHeight="1" x14ac:dyDescent="0.9">
      <c r="A8" s="94" t="s">
        <v>18</v>
      </c>
      <c r="B8" s="96">
        <v>18556769</v>
      </c>
      <c r="C8" s="96">
        <v>49212235185</v>
      </c>
      <c r="D8" s="96">
        <v>-50879902422</v>
      </c>
      <c r="E8" s="96">
        <v>-1667667237</v>
      </c>
      <c r="F8" s="96">
        <v>18556769</v>
      </c>
      <c r="G8" s="96">
        <v>49212235185</v>
      </c>
      <c r="H8" s="96">
        <v>-50879902422</v>
      </c>
      <c r="I8" s="96">
        <v>-1667667237</v>
      </c>
    </row>
    <row r="9" spans="1:9" ht="23" customHeight="1" x14ac:dyDescent="0.9">
      <c r="A9" s="94" t="s">
        <v>19</v>
      </c>
      <c r="B9" s="111"/>
      <c r="C9" s="112"/>
      <c r="D9" s="112"/>
      <c r="E9" s="112"/>
      <c r="F9" s="111"/>
      <c r="G9" s="112"/>
      <c r="H9" s="112"/>
      <c r="I9" s="112"/>
    </row>
    <row r="12" spans="1:9" x14ac:dyDescent="0.9">
      <c r="A12" s="113" t="s">
        <v>74</v>
      </c>
      <c r="B12" s="113"/>
      <c r="C12" s="113"/>
      <c r="D12" s="113"/>
      <c r="E12" s="113"/>
      <c r="F12" s="113"/>
      <c r="G12" s="113"/>
      <c r="H12" s="113"/>
      <c r="I12" s="113"/>
    </row>
  </sheetData>
  <mergeCells count="7">
    <mergeCell ref="A12:I12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N13"/>
  <sheetViews>
    <sheetView rightToLeft="1" zoomScaleNormal="100" zoomScaleSheetLayoutView="106" workbookViewId="0">
      <selection activeCell="J12" sqref="J12"/>
    </sheetView>
  </sheetViews>
  <sheetFormatPr defaultColWidth="9.1328125" defaultRowHeight="16.5" x14ac:dyDescent="0.75"/>
  <cols>
    <col min="1" max="1" width="24.46484375" style="41" customWidth="1"/>
    <col min="2" max="2" width="11.796875" style="41" customWidth="1"/>
    <col min="3" max="3" width="14.59765625" style="41" customWidth="1"/>
    <col min="4" max="4" width="12.3984375" style="41" customWidth="1"/>
    <col min="5" max="5" width="36.59765625" style="41" customWidth="1"/>
    <col min="6" max="6" width="19.46484375" style="41" customWidth="1"/>
    <col min="7" max="7" width="11.796875" style="41" customWidth="1"/>
    <col min="8" max="8" width="14.59765625" style="41" customWidth="1"/>
    <col min="9" max="9" width="12.3984375" style="41" customWidth="1"/>
    <col min="10" max="10" width="41.53125" style="41" customWidth="1"/>
    <col min="11" max="11" width="19.46484375" style="41" customWidth="1"/>
    <col min="12" max="12" width="9.1328125" style="42" customWidth="1"/>
    <col min="13" max="13" width="9.1328125" style="42"/>
    <col min="14" max="14" width="12.796875" style="42" bestFit="1" customWidth="1"/>
    <col min="15" max="16384" width="9.1328125" style="42"/>
  </cols>
  <sheetData>
    <row r="1" spans="1:14" x14ac:dyDescent="0.75">
      <c r="A1" s="51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4" x14ac:dyDescent="0.75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x14ac:dyDescent="0.75">
      <c r="A3" s="51" t="s">
        <v>49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5" spans="1:14" x14ac:dyDescent="0.75">
      <c r="A5" s="55" t="s">
        <v>65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7" spans="1:14" ht="19.5" customHeight="1" x14ac:dyDescent="0.75">
      <c r="A7" s="114"/>
      <c r="B7" s="88" t="s">
        <v>51</v>
      </c>
      <c r="C7" s="88"/>
      <c r="D7" s="88"/>
      <c r="E7" s="88"/>
      <c r="F7" s="88"/>
      <c r="G7" s="88" t="s">
        <v>52</v>
      </c>
      <c r="H7" s="88"/>
      <c r="I7" s="88"/>
      <c r="J7" s="88"/>
      <c r="K7" s="88"/>
    </row>
    <row r="8" spans="1:14" ht="19.5" customHeight="1" x14ac:dyDescent="0.75">
      <c r="A8" s="51" t="s">
        <v>66</v>
      </c>
      <c r="B8" s="86" t="s">
        <v>67</v>
      </c>
      <c r="C8" s="86" t="s">
        <v>54</v>
      </c>
      <c r="D8" s="86" t="s">
        <v>55</v>
      </c>
      <c r="E8" s="86" t="s">
        <v>18</v>
      </c>
      <c r="F8" s="86"/>
      <c r="G8" s="86" t="s">
        <v>67</v>
      </c>
      <c r="H8" s="86" t="s">
        <v>54</v>
      </c>
      <c r="I8" s="86" t="s">
        <v>55</v>
      </c>
      <c r="J8" s="86" t="s">
        <v>18</v>
      </c>
      <c r="K8" s="86"/>
    </row>
    <row r="9" spans="1:14" ht="18.75" customHeight="1" x14ac:dyDescent="0.75">
      <c r="A9" s="51"/>
      <c r="B9" s="97"/>
      <c r="C9" s="97"/>
      <c r="D9" s="97"/>
      <c r="E9" s="88"/>
      <c r="F9" s="88"/>
      <c r="G9" s="97"/>
      <c r="H9" s="97"/>
      <c r="I9" s="97"/>
      <c r="J9" s="88"/>
      <c r="K9" s="88"/>
    </row>
    <row r="10" spans="1:14" ht="28.5" customHeight="1" x14ac:dyDescent="0.75">
      <c r="A10" s="56"/>
      <c r="B10" s="98" t="s">
        <v>56</v>
      </c>
      <c r="C10" s="98" t="s">
        <v>56</v>
      </c>
      <c r="D10" s="98" t="s">
        <v>56</v>
      </c>
      <c r="E10" s="115" t="s">
        <v>12</v>
      </c>
      <c r="F10" s="115" t="s">
        <v>68</v>
      </c>
      <c r="G10" s="98" t="s">
        <v>56</v>
      </c>
      <c r="H10" s="98" t="s">
        <v>56</v>
      </c>
      <c r="I10" s="98" t="s">
        <v>56</v>
      </c>
      <c r="J10" s="115" t="s">
        <v>12</v>
      </c>
      <c r="K10" s="115" t="s">
        <v>68</v>
      </c>
    </row>
    <row r="11" spans="1:14" ht="23" customHeight="1" x14ac:dyDescent="0.75">
      <c r="A11" s="67" t="s">
        <v>33</v>
      </c>
      <c r="B11" s="69">
        <v>0</v>
      </c>
      <c r="C11" s="68">
        <f>'درآمد ناشی از تغییر قیمت اوراق '!I8</f>
        <v>-1667667237</v>
      </c>
      <c r="D11" s="68">
        <f>'درآمد ناشی ازفروش'!I8</f>
        <v>-64919496</v>
      </c>
      <c r="E11" s="68">
        <f>Table7[[#This Row],[-66652429.0000]]+Table7[[#This Row],[-1667667237]]</f>
        <v>-1732586733</v>
      </c>
      <c r="F11" s="75">
        <f>Table7[[#This Row],[-1734319666.0000]]/N11</f>
        <v>1.6922403008261755</v>
      </c>
      <c r="G11" s="68">
        <v>0</v>
      </c>
      <c r="H11" s="68">
        <f>'درآمد ناشی از تغییر قیمت اوراق '!I7</f>
        <v>-1667667237</v>
      </c>
      <c r="I11" s="68">
        <f>'درآمد ناشی ازفروش'!I8</f>
        <v>-64919496</v>
      </c>
      <c r="J11" s="68">
        <f>Table7[[#This Row],[Column9]]+Table7[[#This Row],[Column8]]</f>
        <v>-1732586733</v>
      </c>
      <c r="K11" s="75">
        <f>Table7[[#This Row],[Column10]]/N11</f>
        <v>1.6922403008261755</v>
      </c>
      <c r="N11" s="135">
        <v>-1023842023</v>
      </c>
    </row>
    <row r="12" spans="1:14" ht="23" customHeight="1" x14ac:dyDescent="0.75">
      <c r="A12" s="67" t="s">
        <v>18</v>
      </c>
      <c r="B12" s="69">
        <v>0</v>
      </c>
      <c r="C12" s="68">
        <f>SUBTOTAL(109,C11)</f>
        <v>-1667667237</v>
      </c>
      <c r="D12" s="68">
        <f t="shared" ref="D12:E12" si="0">SUBTOTAL(109,D11)</f>
        <v>-64919496</v>
      </c>
      <c r="E12" s="68">
        <f t="shared" si="0"/>
        <v>-1732586733</v>
      </c>
      <c r="F12" s="75">
        <f>SUBTOTAL(109,F11)</f>
        <v>1.6922403008261755</v>
      </c>
      <c r="G12" s="68">
        <v>0</v>
      </c>
      <c r="H12" s="68">
        <f>SUBTOTAL(109,H11)</f>
        <v>-1667667237</v>
      </c>
      <c r="I12" s="68">
        <f t="shared" ref="I12:J12" si="1">SUBTOTAL(109,I11)</f>
        <v>-64919496</v>
      </c>
      <c r="J12" s="68">
        <f t="shared" si="1"/>
        <v>-1732586733</v>
      </c>
      <c r="K12" s="75">
        <f>SUBTOTAL(109,K11)</f>
        <v>1.6922403008261755</v>
      </c>
    </row>
    <row r="13" spans="1:14" ht="23" customHeight="1" x14ac:dyDescent="0.75">
      <c r="A13" s="11" t="s">
        <v>19</v>
      </c>
      <c r="B13" s="100"/>
      <c r="C13" s="100"/>
      <c r="D13" s="100"/>
      <c r="E13" s="100"/>
      <c r="F13" s="116"/>
      <c r="G13" s="100"/>
      <c r="H13" s="100"/>
      <c r="I13" s="100"/>
      <c r="J13" s="100"/>
      <c r="K13" s="10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I11"/>
  <sheetViews>
    <sheetView rightToLeft="1" zoomScaleNormal="100" zoomScaleSheetLayoutView="106" workbookViewId="0">
      <selection activeCell="I32" sqref="I32"/>
    </sheetView>
  </sheetViews>
  <sheetFormatPr defaultColWidth="9.1328125" defaultRowHeight="16.5" x14ac:dyDescent="0.75"/>
  <cols>
    <col min="1" max="1" width="4.1328125" style="41" bestFit="1" customWidth="1"/>
    <col min="2" max="2" width="11.796875" style="41" bestFit="1" customWidth="1"/>
    <col min="3" max="3" width="12.3984375" style="41" bestFit="1" customWidth="1"/>
    <col min="4" max="4" width="11.796875" style="41" bestFit="1" customWidth="1"/>
    <col min="5" max="5" width="4.265625" style="41" bestFit="1" customWidth="1"/>
    <col min="6" max="8" width="11.796875" style="41" bestFit="1" customWidth="1"/>
    <col min="9" max="9" width="4.265625" style="41" bestFit="1" customWidth="1"/>
    <col min="10" max="10" width="9.1328125" style="42" customWidth="1"/>
    <col min="11" max="16384" width="9.1328125" style="42"/>
  </cols>
  <sheetData>
    <row r="1" spans="1:9" x14ac:dyDescent="0.75">
      <c r="A1" s="51" t="s">
        <v>110</v>
      </c>
      <c r="B1" s="51"/>
      <c r="C1" s="51"/>
      <c r="D1" s="51"/>
      <c r="E1" s="51"/>
      <c r="F1" s="51"/>
      <c r="G1" s="51"/>
      <c r="H1" s="51"/>
      <c r="I1" s="51"/>
    </row>
    <row r="2" spans="1:9" x14ac:dyDescent="0.75">
      <c r="A2" s="51" t="s">
        <v>48</v>
      </c>
      <c r="B2" s="51"/>
      <c r="C2" s="51"/>
      <c r="D2" s="51"/>
      <c r="E2" s="51"/>
      <c r="F2" s="51"/>
      <c r="G2" s="51"/>
      <c r="H2" s="51"/>
      <c r="I2" s="51"/>
    </row>
    <row r="3" spans="1:9" x14ac:dyDescent="0.75">
      <c r="A3" s="51" t="s">
        <v>49</v>
      </c>
      <c r="B3" s="51"/>
      <c r="C3" s="51"/>
      <c r="D3" s="51"/>
      <c r="E3" s="51"/>
      <c r="F3" s="51"/>
      <c r="G3" s="51"/>
      <c r="H3" s="51"/>
      <c r="I3" s="51"/>
    </row>
    <row r="4" spans="1:9" x14ac:dyDescent="0.75">
      <c r="A4" s="55" t="s">
        <v>50</v>
      </c>
      <c r="B4" s="55"/>
      <c r="C4" s="55"/>
      <c r="D4" s="55"/>
      <c r="E4" s="55"/>
      <c r="F4" s="55"/>
      <c r="G4" s="55"/>
      <c r="H4" s="55"/>
      <c r="I4" s="55"/>
    </row>
    <row r="6" spans="1:9" ht="19.5" customHeight="1" x14ac:dyDescent="0.75">
      <c r="A6" s="83"/>
      <c r="B6" s="88" t="s">
        <v>51</v>
      </c>
      <c r="C6" s="88"/>
      <c r="D6" s="88"/>
      <c r="E6" s="88"/>
      <c r="F6" s="88" t="s">
        <v>52</v>
      </c>
      <c r="G6" s="88"/>
      <c r="H6" s="88"/>
      <c r="I6" s="88"/>
    </row>
    <row r="7" spans="1:9" ht="20.25" customHeight="1" x14ac:dyDescent="0.75">
      <c r="A7" s="85"/>
      <c r="B7" s="86" t="s">
        <v>53</v>
      </c>
      <c r="C7" s="86" t="s">
        <v>54</v>
      </c>
      <c r="D7" s="86" t="s">
        <v>55</v>
      </c>
      <c r="E7" s="86" t="s">
        <v>18</v>
      </c>
      <c r="F7" s="86" t="s">
        <v>53</v>
      </c>
      <c r="G7" s="86" t="s">
        <v>54</v>
      </c>
      <c r="H7" s="86" t="s">
        <v>55</v>
      </c>
      <c r="I7" s="86" t="s">
        <v>18</v>
      </c>
    </row>
    <row r="8" spans="1:9" ht="20.25" customHeight="1" x14ac:dyDescent="0.75">
      <c r="A8" s="87"/>
      <c r="B8" s="97"/>
      <c r="C8" s="97"/>
      <c r="D8" s="97"/>
      <c r="E8" s="97"/>
      <c r="F8" s="97"/>
      <c r="G8" s="97"/>
      <c r="H8" s="97"/>
      <c r="I8" s="97"/>
    </row>
    <row r="9" spans="1:9" x14ac:dyDescent="0.75">
      <c r="A9" s="87"/>
      <c r="B9" s="98" t="s">
        <v>56</v>
      </c>
      <c r="C9" s="98" t="s">
        <v>57</v>
      </c>
      <c r="D9" s="98" t="s">
        <v>56</v>
      </c>
      <c r="E9" s="88"/>
      <c r="F9" s="98" t="s">
        <v>56</v>
      </c>
      <c r="G9" s="98" t="s">
        <v>56</v>
      </c>
      <c r="H9" s="98" t="s">
        <v>56</v>
      </c>
      <c r="I9" s="88"/>
    </row>
    <row r="10" spans="1:9" ht="23" customHeight="1" x14ac:dyDescent="0.75">
      <c r="A10" s="11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" customHeight="1" x14ac:dyDescent="0.75">
      <c r="A11" s="99" t="s">
        <v>19</v>
      </c>
      <c r="B11" s="100"/>
      <c r="C11" s="100"/>
      <c r="D11" s="100"/>
      <c r="E11" s="100"/>
      <c r="F11" s="100"/>
      <c r="G11" s="100"/>
      <c r="H11" s="100"/>
      <c r="I11" s="10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"/>
  <sheetViews>
    <sheetView rightToLeft="1" zoomScaleNormal="100" zoomScaleSheetLayoutView="106" workbookViewId="0">
      <selection activeCell="E7" sqref="E7"/>
    </sheetView>
  </sheetViews>
  <sheetFormatPr defaultColWidth="9.1328125" defaultRowHeight="16.5" x14ac:dyDescent="0.75"/>
  <cols>
    <col min="1" max="1" width="17.59765625" style="42" bestFit="1" customWidth="1"/>
    <col min="2" max="2" width="12.86328125" style="42" bestFit="1" customWidth="1"/>
    <col min="3" max="3" width="30.3984375" style="42" bestFit="1" customWidth="1"/>
    <col min="4" max="4" width="27.1328125" style="42" bestFit="1" customWidth="1"/>
    <col min="5" max="5" width="30.3984375" style="42" bestFit="1" customWidth="1"/>
    <col min="6" max="6" width="27.1328125" style="42" bestFit="1" customWidth="1"/>
    <col min="7" max="7" width="9.1328125" style="42" customWidth="1"/>
    <col min="8" max="16384" width="9.1328125" style="42"/>
  </cols>
  <sheetData>
    <row r="1" spans="1:7" x14ac:dyDescent="0.75">
      <c r="A1" s="46" t="s">
        <v>110</v>
      </c>
      <c r="B1" s="46"/>
      <c r="C1" s="46"/>
      <c r="D1" s="46"/>
      <c r="E1" s="46"/>
      <c r="F1" s="46"/>
    </row>
    <row r="2" spans="1:7" x14ac:dyDescent="0.75">
      <c r="A2" s="46" t="s">
        <v>48</v>
      </c>
      <c r="B2" s="46"/>
      <c r="C2" s="46"/>
      <c r="D2" s="46"/>
      <c r="E2" s="46"/>
      <c r="F2" s="46"/>
    </row>
    <row r="3" spans="1:7" x14ac:dyDescent="0.75">
      <c r="A3" s="46" t="s">
        <v>49</v>
      </c>
      <c r="B3" s="46"/>
      <c r="C3" s="46"/>
      <c r="D3" s="46"/>
      <c r="E3" s="46"/>
      <c r="F3" s="46"/>
    </row>
    <row r="4" spans="1:7" x14ac:dyDescent="0.75">
      <c r="A4" s="55" t="s">
        <v>58</v>
      </c>
      <c r="B4" s="55"/>
      <c r="C4" s="55"/>
      <c r="D4" s="55"/>
      <c r="E4" s="55"/>
      <c r="F4" s="55"/>
    </row>
    <row r="5" spans="1:7" x14ac:dyDescent="0.75">
      <c r="A5" s="138"/>
      <c r="B5" s="138"/>
      <c r="C5" s="138"/>
      <c r="D5" s="138"/>
      <c r="E5" s="138"/>
      <c r="F5" s="138"/>
    </row>
    <row r="6" spans="1:7" ht="37.5" customHeight="1" x14ac:dyDescent="0.75">
      <c r="A6" s="139" t="s">
        <v>59</v>
      </c>
      <c r="B6" s="139"/>
      <c r="C6" s="140" t="s">
        <v>51</v>
      </c>
      <c r="D6" s="140"/>
      <c r="E6" s="139" t="s">
        <v>52</v>
      </c>
      <c r="F6" s="139"/>
      <c r="G6" s="141"/>
    </row>
    <row r="7" spans="1:7" ht="59.25" customHeight="1" x14ac:dyDescent="0.75">
      <c r="A7" s="142" t="s">
        <v>60</v>
      </c>
      <c r="B7" s="143" t="s">
        <v>8</v>
      </c>
      <c r="C7" s="143" t="s">
        <v>61</v>
      </c>
      <c r="D7" s="143" t="s">
        <v>62</v>
      </c>
      <c r="E7" s="143" t="s">
        <v>61</v>
      </c>
      <c r="F7" s="143" t="s">
        <v>62</v>
      </c>
      <c r="G7" s="41"/>
    </row>
    <row r="8" spans="1:7" ht="22.5" customHeight="1" x14ac:dyDescent="0.75">
      <c r="A8" s="84"/>
      <c r="B8" s="84"/>
      <c r="C8" s="98" t="s">
        <v>56</v>
      </c>
      <c r="D8" s="84"/>
      <c r="E8" s="98" t="s">
        <v>56</v>
      </c>
      <c r="F8" s="84"/>
      <c r="G8" s="41"/>
    </row>
    <row r="9" spans="1:7" ht="18" customHeight="1" x14ac:dyDescent="0.75">
      <c r="A9" s="144" t="s">
        <v>19</v>
      </c>
      <c r="B9" s="143"/>
      <c r="C9" s="143"/>
      <c r="D9" s="143"/>
      <c r="E9" s="143"/>
      <c r="F9" s="143"/>
      <c r="G9" s="41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C10"/>
  <sheetViews>
    <sheetView rightToLeft="1" zoomScaleNormal="100" zoomScaleSheetLayoutView="106" workbookViewId="0">
      <selection sqref="A1:C1"/>
    </sheetView>
  </sheetViews>
  <sheetFormatPr defaultColWidth="9.1328125" defaultRowHeight="16.5" x14ac:dyDescent="0.75"/>
  <cols>
    <col min="1" max="1" width="29.796875" style="41" bestFit="1" customWidth="1"/>
    <col min="2" max="2" width="18.86328125" style="41" bestFit="1" customWidth="1"/>
    <col min="3" max="3" width="19.86328125" style="41" bestFit="1" customWidth="1"/>
    <col min="4" max="4" width="9.1328125" style="42" customWidth="1"/>
    <col min="5" max="16384" width="9.1328125" style="42"/>
  </cols>
  <sheetData>
    <row r="1" spans="1:3" x14ac:dyDescent="0.75">
      <c r="A1" s="51" t="s">
        <v>110</v>
      </c>
      <c r="B1" s="51"/>
      <c r="C1" s="51"/>
    </row>
    <row r="2" spans="1:3" x14ac:dyDescent="0.75">
      <c r="A2" s="51" t="s">
        <v>48</v>
      </c>
      <c r="B2" s="51"/>
      <c r="C2" s="51"/>
    </row>
    <row r="3" spans="1:3" x14ac:dyDescent="0.75">
      <c r="A3" s="51" t="s">
        <v>49</v>
      </c>
      <c r="B3" s="51"/>
      <c r="C3" s="51"/>
    </row>
    <row r="4" spans="1:3" x14ac:dyDescent="0.75">
      <c r="A4" s="55" t="s">
        <v>63</v>
      </c>
      <c r="B4" s="55"/>
      <c r="C4" s="55"/>
    </row>
    <row r="5" spans="1:3" x14ac:dyDescent="0.75">
      <c r="A5" s="83"/>
      <c r="B5" s="84" t="s">
        <v>51</v>
      </c>
      <c r="C5" s="84" t="s">
        <v>52</v>
      </c>
    </row>
    <row r="6" spans="1:3" ht="16.5" customHeight="1" x14ac:dyDescent="0.75">
      <c r="A6" s="90" t="s">
        <v>64</v>
      </c>
      <c r="B6" s="91" t="s">
        <v>12</v>
      </c>
      <c r="C6" s="91" t="s">
        <v>12</v>
      </c>
    </row>
    <row r="7" spans="1:3" x14ac:dyDescent="0.75">
      <c r="A7" s="92"/>
      <c r="B7" s="93"/>
      <c r="C7" s="93"/>
    </row>
    <row r="8" spans="1:3" ht="23" customHeight="1" x14ac:dyDescent="0.75">
      <c r="A8" s="94" t="s">
        <v>109</v>
      </c>
      <c r="B8" s="96">
        <v>18333752</v>
      </c>
      <c r="C8" s="96">
        <v>18333752</v>
      </c>
    </row>
    <row r="9" spans="1:3" ht="23" customHeight="1" x14ac:dyDescent="0.75">
      <c r="A9" s="94" t="s">
        <v>18</v>
      </c>
      <c r="B9" s="96">
        <v>18333752</v>
      </c>
      <c r="C9" s="96">
        <v>18333752</v>
      </c>
    </row>
    <row r="10" spans="1:3" ht="23" customHeight="1" x14ac:dyDescent="0.75">
      <c r="A10" s="94" t="s">
        <v>19</v>
      </c>
      <c r="B10" s="95"/>
      <c r="C10" s="95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1</vt:lpstr>
      <vt:lpstr> سهام و صندوق‌های سرمایه‌گذاری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سرمایه گذاری در اوراق بها'!Print_Area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Behnam Totakhaneh</cp:lastModifiedBy>
  <cp:lastPrinted>2017-11-26T09:34:25Z</cp:lastPrinted>
  <dcterms:created xsi:type="dcterms:W3CDTF">2017-11-22T14:26:20Z</dcterms:created>
  <dcterms:modified xsi:type="dcterms:W3CDTF">2022-08-30T12:28:12Z</dcterms:modified>
</cp:coreProperties>
</file>